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dossantos\Documents\"/>
    </mc:Choice>
  </mc:AlternateContent>
  <xr:revisionPtr revIDLastSave="0" documentId="8_{62707560-D901-4724-962F-482CDD7C9B9F}" xr6:coauthVersionLast="47" xr6:coauthVersionMax="47" xr10:uidLastSave="{00000000-0000-0000-0000-000000000000}"/>
  <bookViews>
    <workbookView xWindow="-108" yWindow="-108" windowWidth="23256" windowHeight="12456" tabRatio="747" xr2:uid="{00000000-000D-0000-FFFF-FFFF00000000}"/>
  </bookViews>
  <sheets>
    <sheet name="Horizon" sheetId="16" r:id="rId1"/>
  </sheets>
  <definedNames>
    <definedName name="_xlnm._FilterDatabase" localSheetId="0" hidden="1">Horizon!$A$3:$AD$3</definedName>
    <definedName name="_xlnm.Print_Area" localSheetId="0">Horizon!$A$1:$AD$11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6" l="1"/>
  <c r="E11" i="16"/>
  <c r="D11" i="16"/>
  <c r="F11" i="16" l="1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</calcChain>
</file>

<file path=xl/sharedStrings.xml><?xml version="1.0" encoding="utf-8"?>
<sst xmlns="http://schemas.openxmlformats.org/spreadsheetml/2006/main" count="118" uniqueCount="55">
  <si>
    <t>Société</t>
  </si>
  <si>
    <t>Nom du fonds</t>
  </si>
  <si>
    <t>Observatoire</t>
  </si>
  <si>
    <t>Moyenne</t>
  </si>
  <si>
    <t>Volatilité annualisée depuis 01/08</t>
  </si>
  <si>
    <t>Max Drawdown depuis 01/08</t>
  </si>
  <si>
    <t>Date de recommandation du fonds</t>
  </si>
  <si>
    <t>Performance annualisée 5 ans</t>
  </si>
  <si>
    <t>Performance annualisée 3 ans</t>
  </si>
  <si>
    <t>Compteur fonds liquidés SGP</t>
  </si>
  <si>
    <t>Type</t>
  </si>
  <si>
    <t>Couple Rendement Risque 5 ans</t>
  </si>
  <si>
    <t>Couple Rendement Risque 1 an</t>
  </si>
  <si>
    <t>Couple Rendement / Risque depuis 01/08</t>
  </si>
  <si>
    <t>Performance annualisée 1 an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</si>
  <si>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</si>
  <si>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FONDS HORIZON</t>
  </si>
  <si>
    <t>Performance annualisée 10 ans</t>
  </si>
  <si>
    <t>Couple Rendement Risque 10 ans</t>
  </si>
  <si>
    <t>AXA IM</t>
  </si>
  <si>
    <t>BNPP ERE</t>
  </si>
  <si>
    <t>FCP</t>
  </si>
  <si>
    <t>FCPE</t>
  </si>
  <si>
    <t>non</t>
  </si>
  <si>
    <t>SICAV</t>
  </si>
  <si>
    <t>AXA Pension 2036 - 2038 I EUR</t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</si>
  <si>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GALEA EPS</t>
    </r>
    <r>
      <rPr>
        <sz val="16"/>
        <color indexed="8"/>
        <rFont val="Calibri"/>
        <family val="2"/>
      </rPr>
      <t xml:space="preserve"> de l'Epargne d'Entreprise</t>
    </r>
  </si>
  <si>
    <t>Fidelity</t>
  </si>
  <si>
    <t>Natixis</t>
  </si>
  <si>
    <t>Lazard Frères Gestion</t>
  </si>
  <si>
    <t>HSBC EE</t>
  </si>
  <si>
    <t>Génération 2031-2035</t>
  </si>
  <si>
    <t>Target Fund 2035</t>
  </si>
  <si>
    <t>Lazard Horizon 2037-2039</t>
  </si>
  <si>
    <t>Avenir Retraite 2035-2039</t>
  </si>
  <si>
    <t/>
  </si>
  <si>
    <t>Non</t>
  </si>
  <si>
    <t>HSBC EE Horizon 2034-2036 (F)</t>
  </si>
  <si>
    <t>Perf. Totale depuis 01/08</t>
  </si>
  <si>
    <t>Volatilité annualisée 10 ans</t>
  </si>
  <si>
    <t>Max Drawdown 10 ans</t>
  </si>
  <si>
    <t>Volatilité annualisée 5 ans</t>
  </si>
  <si>
    <t>Max Drawdown 5 ans</t>
  </si>
  <si>
    <t>Volatilité annualisée 3 ans</t>
  </si>
  <si>
    <t>Max Drawdown 3 ans</t>
  </si>
  <si>
    <t>Couple Rendement Risque 3 ans</t>
  </si>
  <si>
    <t>Volatilité annualisée 1 an</t>
  </si>
  <si>
    <t>Max Drawdown 1 an</t>
  </si>
  <si>
    <t>Performance annualisée depuis 01/08</t>
  </si>
  <si>
    <t>Article SFDR (6,8 ou 9)</t>
  </si>
  <si>
    <t>label ISR (oui/non)</t>
  </si>
  <si>
    <t>label Finansol (oui/non)</t>
  </si>
  <si>
    <t>label Greenfin (oui/non)</t>
  </si>
  <si>
    <t>label CIES (oui/non)</t>
  </si>
  <si>
    <t>label France Relance (oui/non)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</si>
</sst>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40C]d\ mmmm\ yyyy;@"/>
    <numFmt numFmtId="167" formatCode="dd/mm/yy;@"/>
    <numFmt numFmtId="168" formatCode="[$-40C]d\-mmm\-yy;@"/>
    <numFmt numFmtId="169" formatCode="_ * #,##0.00_)\ _€_ ;_ * \(#,##0.00\)\ _€_ ;_ * &quot;-&quot;??_)\ _€_ ;_ @_ "/>
    <numFmt numFmtId="170" formatCode="_ * #,##0.00_)\ &quot;€&quot;_ ;_ * \(#,##0.00\)\ &quot;€&quot;_ ;_ * &quot;-&quot;??_)\ &quot;€&quot;_ ;_ @_ "/>
    <numFmt numFmtId="171" formatCode="0.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rgb="FFDD08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lightUp">
        <bgColor theme="2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07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5" borderId="0">
      <protection locked="0"/>
    </xf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6" fontId="13" fillId="4" borderId="0" xfId="0" applyNumberFormat="1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2" borderId="0" xfId="0" applyNumberFormat="1" applyFill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0" fillId="2" borderId="0" xfId="0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7" fontId="0" fillId="0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168" fontId="20" fillId="3" borderId="0" xfId="0" applyNumberFormat="1" applyFont="1" applyFill="1" applyAlignment="1" applyProtection="1">
      <alignment horizontal="left" vertical="center"/>
      <protection locked="0"/>
    </xf>
    <xf numFmtId="165" fontId="2" fillId="0" borderId="0" xfId="2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171" fontId="2" fillId="0" borderId="0" xfId="1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 applyProtection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</cellXfs>
  <cellStyles count="607">
    <cellStyle name="Comma 2" xfId="591" xr:uid="{80C025C6-C614-4351-80B5-538828415AEF}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Milliers 2" xfId="590" xr:uid="{01D4D6FE-42BA-407F-8E2D-849B4193B87A}"/>
    <cellStyle name="Milliers 2 2" xfId="606" xr:uid="{5D7C7571-B776-4FE7-BC54-652B5E1607E5}"/>
    <cellStyle name="Milliers 3" xfId="592" xr:uid="{7505EC15-9AAF-4EEA-9237-891566BE0C21}"/>
    <cellStyle name="Monétaire 2" xfId="595" xr:uid="{13FD93A5-2613-42BE-B3A0-F1BC7AF6EEB3}"/>
    <cellStyle name="Monétaire 2 2" xfId="599" xr:uid="{17D53DCB-F936-411A-B261-2714A7E7484C}"/>
    <cellStyle name="Monétaire 3" xfId="597" xr:uid="{19AC412B-66EE-45E0-A05C-3EA7ED8B9053}"/>
    <cellStyle name="Monétaire 4" xfId="593" xr:uid="{FCB157F4-5598-46EE-A2DF-ACC21427DE2A}"/>
    <cellStyle name="Normal" xfId="0" builtinId="0"/>
    <cellStyle name="Normal 2" xfId="594" xr:uid="{F414EDA2-DB12-45BA-A038-A5CA63090B94}"/>
    <cellStyle name="Normal 2 2" xfId="598" xr:uid="{DA6DA4D4-5397-479B-93DB-E48C47A01C65}"/>
    <cellStyle name="Normal 2 2 2" xfId="603" xr:uid="{F03AC46E-491F-4650-AF91-779AB46FC3BD}"/>
    <cellStyle name="Normal 3" xfId="596" xr:uid="{94E819BF-92D9-4A62-A52D-5CBC5B62C41A}"/>
    <cellStyle name="Normal 4" xfId="600" xr:uid="{AA3588B1-2D65-436E-A634-71B47F18EF4B}"/>
    <cellStyle name="Normal 5" xfId="387" xr:uid="{00000000-0005-0000-0000-00004A020000}"/>
    <cellStyle name="Normal 5 2" xfId="604" xr:uid="{4C1700E1-F05A-44AC-BFB8-DD26EC344078}"/>
    <cellStyle name="Normal 7" xfId="602" xr:uid="{928D2ACD-76C1-457E-96AE-CDDA9F3C581C}"/>
    <cellStyle name="Percent 2" xfId="589" xr:uid="{896C9CEC-FFD1-463C-9F8B-0D026C2922E3}"/>
    <cellStyle name="Pourcentage" xfId="2" builtinId="5"/>
    <cellStyle name="Pourcentage 2" xfId="588" xr:uid="{C83FA1A6-6BF1-4A40-8E21-DA7F82EE6D4E}"/>
    <cellStyle name="Pourcentage 2 2" xfId="605" xr:uid="{6DF9477F-E91F-4E41-BF1B-B35EB1CA23D0}"/>
    <cellStyle name="Style 1" xfId="601" xr:uid="{C4681EE8-C67A-4F9F-9C95-039AEA5E77BF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37"/>
      <tableStyleElement type="firstRowStripe" dxfId="36"/>
    </tableStyle>
    <tableStyle name="Style de tableau 1" pivot="0" count="2" xr9:uid="{00000000-0011-0000-FFFF-FFFF01000000}">
      <tableStyleElement type="firstRowStripe" dxfId="35"/>
      <tableStyleElement type="secondRowStripe" dxfId="34"/>
    </tableStyle>
    <tableStyle name="Style de tableau 2" pivot="0" count="2" xr9:uid="{00000000-0011-0000-FFFF-FFFF02000000}">
      <tableStyleElement type="firstRowStripe" dxfId="33"/>
      <tableStyleElement type="secondRowStripe" dxfId="32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6" displayName="Table6" ref="A3:AF9" totalsRowShown="0">
  <autoFilter ref="A3:AF9" xr:uid="{00000000-0009-0000-0100-000006000000}"/>
  <sortState xmlns:xlrd2="http://schemas.microsoft.com/office/spreadsheetml/2017/richdata2" ref="A4:AF9">
    <sortCondition ref="A3:A9"/>
  </sortState>
  <tableColumns count="32">
    <tableColumn id="1" xr3:uid="{00000000-0010-0000-0B00-000001000000}" name="Société" dataDxfId="31"/>
    <tableColumn id="2" xr3:uid="{00000000-0010-0000-0B00-000002000000}" name="Nom du fonds" dataDxfId="30"/>
    <tableColumn id="3" xr3:uid="{00000000-0010-0000-0B00-000003000000}" name="Performance annualisée depuis 01/08" dataDxfId="29" dataCellStyle="Pourcentage"/>
    <tableColumn id="4" xr3:uid="{00000000-0010-0000-0B00-000004000000}" name="Perf. Totale depuis 01/08" dataDxfId="28" dataCellStyle="Pourcentage"/>
    <tableColumn id="5" xr3:uid="{00000000-0010-0000-0B00-000005000000}" name="Volatilité annualisée depuis 01/08" dataDxfId="27" dataCellStyle="Pourcentage"/>
    <tableColumn id="6" xr3:uid="{00000000-0010-0000-0B00-000006000000}" name="Max Drawdown depuis 01/08" dataDxfId="26" dataCellStyle="Pourcentage"/>
    <tableColumn id="7" xr3:uid="{00000000-0010-0000-0B00-000007000000}" name="Couple Rendement / Risque depuis 01/08" dataDxfId="25" dataCellStyle="Milliers"/>
    <tableColumn id="27" xr3:uid="{8D98D393-1EEC-4272-A124-CB17ED1F27CB}" name="Performance annualisée 10 ans" dataDxfId="24" dataCellStyle="Milliers"/>
    <tableColumn id="28" xr3:uid="{F6E21668-134A-48C8-9F13-83B5C3612C35}" name="Volatilité annualisée 10 ans" dataDxfId="23" dataCellStyle="Milliers"/>
    <tableColumn id="29" xr3:uid="{26F02D54-53D4-417C-9F59-CD84C433380B}" name="Max Drawdown 10 ans" dataDxfId="22" dataCellStyle="Milliers"/>
    <tableColumn id="30" xr3:uid="{C205E7E1-AD94-4AAC-B5A6-881FF773CB82}" name="Couple Rendement Risque 10 ans" dataDxfId="21" dataCellStyle="Milliers"/>
    <tableColumn id="8" xr3:uid="{00000000-0010-0000-0B00-000008000000}" name="Performance annualisée 5 ans" dataDxfId="20" dataCellStyle="Pourcentage"/>
    <tableColumn id="9" xr3:uid="{00000000-0010-0000-0B00-000009000000}" name="Volatilité annualisée 5 ans" dataDxfId="19" dataCellStyle="Pourcentage"/>
    <tableColumn id="10" xr3:uid="{00000000-0010-0000-0B00-00000A000000}" name="Max Drawdown 5 ans" dataDxfId="18" dataCellStyle="Pourcentage"/>
    <tableColumn id="11" xr3:uid="{00000000-0010-0000-0B00-00000B000000}" name="Couple Rendement Risque 5 ans" dataDxfId="17" dataCellStyle="Milliers"/>
    <tableColumn id="12" xr3:uid="{00000000-0010-0000-0B00-00000C000000}" name="Performance annualisée 3 ans" dataDxfId="16" dataCellStyle="Pourcentage"/>
    <tableColumn id="13" xr3:uid="{00000000-0010-0000-0B00-00000D000000}" name="Volatilité annualisée 3 ans" dataDxfId="15" dataCellStyle="Pourcentage"/>
    <tableColumn id="14" xr3:uid="{00000000-0010-0000-0B00-00000E000000}" name="Max Drawdown 3 ans" dataDxfId="14" dataCellStyle="Pourcentage"/>
    <tableColumn id="15" xr3:uid="{00000000-0010-0000-0B00-00000F000000}" name="Couple Rendement Risque 3 ans" dataDxfId="13" dataCellStyle="Milliers"/>
    <tableColumn id="16" xr3:uid="{00000000-0010-0000-0B00-000010000000}" name="Performance annualisée 1 an" dataDxfId="12" dataCellStyle="Pourcentage"/>
    <tableColumn id="17" xr3:uid="{00000000-0010-0000-0B00-000011000000}" name="Volatilité annualisée 1 an" dataDxfId="11" dataCellStyle="Pourcentage"/>
    <tableColumn id="18" xr3:uid="{00000000-0010-0000-0B00-000012000000}" name="Max Drawdown 1 an" dataDxfId="10" dataCellStyle="Pourcentage"/>
    <tableColumn id="19" xr3:uid="{00000000-0010-0000-0B00-000013000000}" name="Couple Rendement Risque 1 an" dataDxfId="9" dataCellStyle="Milliers"/>
    <tableColumn id="20" xr3:uid="{00000000-0010-0000-0B00-000014000000}" name="Date de recommandation du fonds" dataDxfId="8" dataCellStyle="Milliers"/>
    <tableColumn id="21" xr3:uid="{00000000-0010-0000-0B00-000015000000}" name="Compteur fonds liquidés SGP" dataDxfId="7" dataCellStyle="Milliers"/>
    <tableColumn id="24" xr3:uid="{2F64D657-AA74-4C16-927B-00CE6C90E6BB}" name="Article SFDR (6,8 ou 9)" dataDxfId="6" dataCellStyle="Milliers"/>
    <tableColumn id="26" xr3:uid="{EB6F1BA0-1BA7-4D38-99CB-F778E577CF05}" name="label ISR (oui/non)" dataDxfId="5" dataCellStyle="Milliers"/>
    <tableColumn id="25" xr3:uid="{BB819940-EDAA-4B3B-AEE4-B750EA021D74}" name="label Finansol (oui/non)" dataDxfId="4" dataCellStyle="Milliers"/>
    <tableColumn id="22" xr3:uid="{00000000-0010-0000-0B00-000016000000}" name="label Greenfin (oui/non)" dataDxfId="3" dataCellStyle="Milliers"/>
    <tableColumn id="23" xr3:uid="{00000000-0010-0000-0B00-000017000000}" name="label CIES (oui/non)" dataDxfId="2" dataCellStyle="Milliers"/>
    <tableColumn id="31" xr3:uid="{30A98B95-D9B5-4D9C-A1A0-179CE4E86824}" name="label France Relance (oui/non)" dataDxfId="1" dataCellStyle="Milliers"/>
    <tableColumn id="32" xr3:uid="{71E3DB82-7E3F-4B1E-9FFE-5E4E76723BBA}" name="Type" dataDxfId="0" dataCellStyle="Milliers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8">
    <tabColor rgb="FF008000"/>
    <pageSetUpPr fitToPage="1"/>
  </sheetPr>
  <dimension ref="A1:AF39"/>
  <sheetViews>
    <sheetView showGridLines="0" tabSelected="1" zoomScale="70" zoomScaleNormal="70" workbookViewId="0">
      <pane xSplit="1" topLeftCell="B1" activePane="topRight" state="frozen"/>
      <selection pane="topRight"/>
    </sheetView>
  </sheetViews>
  <sheetFormatPr baseColWidth="10" defaultColWidth="10.59765625" defaultRowHeight="15.6" outlineLevelCol="1" x14ac:dyDescent="0.3"/>
  <cols>
    <col min="1" max="1" width="16.59765625" style="2" customWidth="1"/>
    <col min="2" max="2" width="35.59765625" style="2" customWidth="1"/>
    <col min="3" max="4" width="13.09765625" style="2" customWidth="1"/>
    <col min="5" max="6" width="13.09765625" style="5" customWidth="1" outlineLevel="1"/>
    <col min="7" max="11" width="13.09765625" style="2" customWidth="1" outlineLevel="1"/>
    <col min="12" max="12" width="13.09765625" style="2" customWidth="1"/>
    <col min="13" max="15" width="13.09765625" style="2" customWidth="1" outlineLevel="1"/>
    <col min="16" max="16" width="13.09765625" style="2" customWidth="1"/>
    <col min="17" max="19" width="13.09765625" style="2" customWidth="1" outlineLevel="1"/>
    <col min="20" max="20" width="13.09765625" style="2" customWidth="1"/>
    <col min="21" max="23" width="13.09765625" style="2" customWidth="1" outlineLevel="1"/>
    <col min="24" max="30" width="13.09765625" style="2" customWidth="1"/>
    <col min="31" max="16384" width="10.59765625" style="2"/>
  </cols>
  <sheetData>
    <row r="1" spans="1:32" s="8" customFormat="1" ht="21" x14ac:dyDescent="0.3">
      <c r="A1" s="18" t="s">
        <v>26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1" customFormat="1" ht="21" x14ac:dyDescent="0.4">
      <c r="A2" s="17" t="s">
        <v>15</v>
      </c>
      <c r="B2" s="19" t="s">
        <v>16</v>
      </c>
      <c r="C2" s="20">
        <v>45657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2" s="1" customFormat="1" ht="79.95" customHeight="1" x14ac:dyDescent="0.3">
      <c r="A3" s="11" t="s">
        <v>0</v>
      </c>
      <c r="B3" s="11" t="s">
        <v>1</v>
      </c>
      <c r="C3" s="11" t="s">
        <v>48</v>
      </c>
      <c r="D3" s="11" t="s">
        <v>38</v>
      </c>
      <c r="E3" s="11" t="s">
        <v>4</v>
      </c>
      <c r="F3" s="11" t="s">
        <v>5</v>
      </c>
      <c r="G3" s="11" t="s">
        <v>13</v>
      </c>
      <c r="H3" s="11" t="s">
        <v>17</v>
      </c>
      <c r="I3" s="11" t="s">
        <v>39</v>
      </c>
      <c r="J3" s="11" t="s">
        <v>40</v>
      </c>
      <c r="K3" s="11" t="s">
        <v>18</v>
      </c>
      <c r="L3" s="11" t="s">
        <v>7</v>
      </c>
      <c r="M3" s="11" t="s">
        <v>41</v>
      </c>
      <c r="N3" s="11" t="s">
        <v>42</v>
      </c>
      <c r="O3" s="11" t="s">
        <v>11</v>
      </c>
      <c r="P3" s="11" t="s">
        <v>8</v>
      </c>
      <c r="Q3" s="11" t="s">
        <v>43</v>
      </c>
      <c r="R3" s="11" t="s">
        <v>44</v>
      </c>
      <c r="S3" s="11" t="s">
        <v>45</v>
      </c>
      <c r="T3" s="11" t="s">
        <v>14</v>
      </c>
      <c r="U3" s="11" t="s">
        <v>46</v>
      </c>
      <c r="V3" s="11" t="s">
        <v>47</v>
      </c>
      <c r="W3" s="11" t="s">
        <v>12</v>
      </c>
      <c r="X3" s="11" t="s">
        <v>6</v>
      </c>
      <c r="Y3" s="11" t="s">
        <v>9</v>
      </c>
      <c r="Z3" s="11" t="s">
        <v>49</v>
      </c>
      <c r="AA3" s="11" t="s">
        <v>50</v>
      </c>
      <c r="AB3" s="11" t="s">
        <v>51</v>
      </c>
      <c r="AC3" s="11" t="s">
        <v>52</v>
      </c>
      <c r="AD3" s="11" t="s">
        <v>53</v>
      </c>
      <c r="AE3" s="11" t="s">
        <v>54</v>
      </c>
      <c r="AF3" s="11" t="s">
        <v>10</v>
      </c>
    </row>
    <row r="4" spans="1:32" s="12" customFormat="1" ht="21.75" customHeight="1" x14ac:dyDescent="0.3">
      <c r="A4" s="12" t="s">
        <v>19</v>
      </c>
      <c r="B4" s="13" t="s">
        <v>25</v>
      </c>
      <c r="C4" s="14" t="s">
        <v>35</v>
      </c>
      <c r="D4" s="14" t="s">
        <v>35</v>
      </c>
      <c r="E4" s="14" t="s">
        <v>35</v>
      </c>
      <c r="F4" s="14" t="s">
        <v>35</v>
      </c>
      <c r="G4" s="34" t="s">
        <v>35</v>
      </c>
      <c r="H4" s="31" t="s">
        <v>35</v>
      </c>
      <c r="I4" s="31" t="s">
        <v>35</v>
      </c>
      <c r="J4" s="31" t="s">
        <v>35</v>
      </c>
      <c r="K4" s="34" t="s">
        <v>35</v>
      </c>
      <c r="L4" s="21">
        <v>3.5521117412853576E-2</v>
      </c>
      <c r="M4" s="21">
        <v>6.5169556282309582E-2</v>
      </c>
      <c r="N4" s="21">
        <v>0.25505395956832355</v>
      </c>
      <c r="O4" s="32">
        <v>0.54505691674466505</v>
      </c>
      <c r="P4" s="21">
        <v>-2.3882965143454671E-3</v>
      </c>
      <c r="Q4" s="21">
        <v>3.9201829166007063E-2</v>
      </c>
      <c r="R4" s="21">
        <v>0.20567514677103726</v>
      </c>
      <c r="S4" s="32">
        <v>-6.092308867098533E-2</v>
      </c>
      <c r="T4" s="21">
        <v>7.5902907147285203E-2</v>
      </c>
      <c r="U4" s="21">
        <v>2.8201116268627022E-2</v>
      </c>
      <c r="V4" s="21">
        <v>4.082446808510648E-2</v>
      </c>
      <c r="W4" s="32">
        <v>2.6914859122695485</v>
      </c>
      <c r="X4" s="26">
        <v>42736</v>
      </c>
      <c r="Y4" s="26" t="s">
        <v>35</v>
      </c>
      <c r="Z4" s="27">
        <v>8</v>
      </c>
      <c r="AA4" s="27" t="s">
        <v>36</v>
      </c>
      <c r="AB4" s="27" t="s">
        <v>36</v>
      </c>
      <c r="AC4" s="27" t="s">
        <v>36</v>
      </c>
      <c r="AD4" s="27" t="s">
        <v>36</v>
      </c>
      <c r="AE4" s="35" t="s">
        <v>36</v>
      </c>
      <c r="AF4" s="35" t="s">
        <v>24</v>
      </c>
    </row>
    <row r="5" spans="1:32" s="12" customFormat="1" ht="21.75" customHeight="1" x14ac:dyDescent="0.3">
      <c r="A5" s="12" t="s">
        <v>20</v>
      </c>
      <c r="B5" s="13" t="s">
        <v>31</v>
      </c>
      <c r="C5" s="14" t="s">
        <v>35</v>
      </c>
      <c r="D5" s="14" t="s">
        <v>35</v>
      </c>
      <c r="E5" s="14" t="s">
        <v>35</v>
      </c>
      <c r="F5" s="14" t="s">
        <v>35</v>
      </c>
      <c r="G5" s="34" t="s">
        <v>35</v>
      </c>
      <c r="H5" s="31" t="s">
        <v>35</v>
      </c>
      <c r="I5" s="31" t="s">
        <v>35</v>
      </c>
      <c r="J5" s="31" t="s">
        <v>35</v>
      </c>
      <c r="K5" s="34" t="s">
        <v>35</v>
      </c>
      <c r="L5" s="21">
        <v>1.3215243935063681E-2</v>
      </c>
      <c r="M5" s="21">
        <v>0.10219349999148851</v>
      </c>
      <c r="N5" s="21">
        <v>0.31445456784043341</v>
      </c>
      <c r="O5" s="32">
        <v>0.12931589520042225</v>
      </c>
      <c r="P5" s="21">
        <v>-1.4137261299215664E-2</v>
      </c>
      <c r="Q5" s="21">
        <v>8.5711568782477238E-2</v>
      </c>
      <c r="R5" s="21">
        <v>0.22737587015884006</v>
      </c>
      <c r="S5" s="32">
        <v>-0.1649399433475994</v>
      </c>
      <c r="T5" s="21">
        <v>5.7556021847821937E-2</v>
      </c>
      <c r="U5" s="21">
        <v>6.0495623802938825E-2</v>
      </c>
      <c r="V5" s="21">
        <v>4.9089374020021628E-2</v>
      </c>
      <c r="W5" s="32">
        <v>0.95140802308787686</v>
      </c>
      <c r="X5" s="26">
        <v>42736</v>
      </c>
      <c r="Y5" s="26" t="s">
        <v>35</v>
      </c>
      <c r="Z5" s="27">
        <v>6</v>
      </c>
      <c r="AA5" s="27" t="s">
        <v>36</v>
      </c>
      <c r="AB5" s="27" t="s">
        <v>36</v>
      </c>
      <c r="AC5" s="27" t="s">
        <v>36</v>
      </c>
      <c r="AD5" s="27" t="s">
        <v>36</v>
      </c>
      <c r="AE5" s="35" t="s">
        <v>36</v>
      </c>
      <c r="AF5" s="35" t="s">
        <v>24</v>
      </c>
    </row>
    <row r="6" spans="1:32" s="12" customFormat="1" ht="21.75" customHeight="1" x14ac:dyDescent="0.3">
      <c r="A6" s="12" t="s">
        <v>27</v>
      </c>
      <c r="B6" s="13" t="s">
        <v>32</v>
      </c>
      <c r="C6" s="14">
        <v>4.9336365010863581E-2</v>
      </c>
      <c r="D6" s="14">
        <v>1.267739940068493</v>
      </c>
      <c r="E6" s="14">
        <v>0.15567891862515063</v>
      </c>
      <c r="F6" s="14">
        <v>0.52868150684931503</v>
      </c>
      <c r="G6" s="34">
        <v>0.31691102075071242</v>
      </c>
      <c r="H6" s="31">
        <v>6.6400319986615441E-2</v>
      </c>
      <c r="I6" s="31">
        <v>0.13040823140750638</v>
      </c>
      <c r="J6" s="31">
        <v>0.31137871712951581</v>
      </c>
      <c r="K6" s="34">
        <v>0.50917276670307943</v>
      </c>
      <c r="L6" s="21">
        <v>6.4340370247687462E-2</v>
      </c>
      <c r="M6" s="21">
        <v>0.12651642630310933</v>
      </c>
      <c r="N6" s="21">
        <v>0.31137871712951581</v>
      </c>
      <c r="O6" s="32">
        <v>0.50855349086086377</v>
      </c>
      <c r="P6" s="21">
        <v>4.4624352136312551E-2</v>
      </c>
      <c r="Q6" s="21">
        <v>9.7585799850828603E-2</v>
      </c>
      <c r="R6" s="21">
        <v>0.17254650416933931</v>
      </c>
      <c r="S6" s="32">
        <v>0.45728325437231782</v>
      </c>
      <c r="T6" s="21">
        <v>0.2217955492048429</v>
      </c>
      <c r="U6" s="21">
        <v>9.0886309597864923E-2</v>
      </c>
      <c r="V6" s="21">
        <v>8.1345312869301051E-2</v>
      </c>
      <c r="W6" s="32">
        <v>2.4403625825077317</v>
      </c>
      <c r="X6" s="26">
        <v>42736</v>
      </c>
      <c r="Y6" s="26" t="s">
        <v>35</v>
      </c>
      <c r="Z6" s="27">
        <v>8</v>
      </c>
      <c r="AA6" s="27" t="s">
        <v>36</v>
      </c>
      <c r="AB6" s="27" t="s">
        <v>36</v>
      </c>
      <c r="AC6" s="27" t="s">
        <v>36</v>
      </c>
      <c r="AD6" s="27" t="s">
        <v>36</v>
      </c>
      <c r="AE6" s="35" t="s">
        <v>36</v>
      </c>
      <c r="AF6" s="35" t="s">
        <v>24</v>
      </c>
    </row>
    <row r="7" spans="1:32" s="12" customFormat="1" ht="21.75" customHeight="1" x14ac:dyDescent="0.3">
      <c r="A7" s="12" t="s">
        <v>30</v>
      </c>
      <c r="B7" s="13" t="s">
        <v>37</v>
      </c>
      <c r="C7" s="14" t="s">
        <v>35</v>
      </c>
      <c r="D7" s="14" t="s">
        <v>35</v>
      </c>
      <c r="E7" s="14" t="s">
        <v>35</v>
      </c>
      <c r="F7" s="14" t="s">
        <v>35</v>
      </c>
      <c r="G7" s="34" t="s">
        <v>35</v>
      </c>
      <c r="H7" s="31" t="s">
        <v>35</v>
      </c>
      <c r="I7" s="31" t="s">
        <v>35</v>
      </c>
      <c r="J7" s="31" t="s">
        <v>35</v>
      </c>
      <c r="K7" s="34" t="s">
        <v>35</v>
      </c>
      <c r="L7" s="21">
        <v>3.276735082931892E-2</v>
      </c>
      <c r="M7" s="21">
        <v>9.3834431111160868E-2</v>
      </c>
      <c r="N7" s="21">
        <v>0.26044330775788577</v>
      </c>
      <c r="O7" s="32">
        <v>0.34920391631618791</v>
      </c>
      <c r="P7" s="21">
        <v>-2.7698671235307781E-3</v>
      </c>
      <c r="Q7" s="21">
        <v>7.865957620198584E-2</v>
      </c>
      <c r="R7" s="21">
        <v>0.20065403837847837</v>
      </c>
      <c r="S7" s="32">
        <v>-3.5213349184823731E-2</v>
      </c>
      <c r="T7" s="21">
        <v>7.2717425466275021E-2</v>
      </c>
      <c r="U7" s="21">
        <v>5.6803127984404518E-2</v>
      </c>
      <c r="V7" s="21">
        <v>4.2168294988969457E-2</v>
      </c>
      <c r="W7" s="32">
        <v>1.2801658649192669</v>
      </c>
      <c r="X7" s="26">
        <v>42736</v>
      </c>
      <c r="Y7" s="26" t="s">
        <v>35</v>
      </c>
      <c r="Z7" s="27">
        <v>6</v>
      </c>
      <c r="AA7" s="27" t="s">
        <v>36</v>
      </c>
      <c r="AB7" s="27" t="s">
        <v>36</v>
      </c>
      <c r="AC7" s="27" t="s">
        <v>36</v>
      </c>
      <c r="AD7" s="27" t="s">
        <v>36</v>
      </c>
      <c r="AE7" s="35" t="s">
        <v>36</v>
      </c>
      <c r="AF7" s="35" t="s">
        <v>22</v>
      </c>
    </row>
    <row r="8" spans="1:32" s="12" customFormat="1" ht="21.75" customHeight="1" x14ac:dyDescent="0.3">
      <c r="A8" s="12" t="s">
        <v>29</v>
      </c>
      <c r="B8" s="13" t="s">
        <v>33</v>
      </c>
      <c r="C8" s="14">
        <v>3.3707607837071718E-2</v>
      </c>
      <c r="D8" s="14">
        <v>0.75707653137636655</v>
      </c>
      <c r="E8" s="14">
        <v>9.5305349878566925E-2</v>
      </c>
      <c r="F8" s="14">
        <v>0.44473565972742241</v>
      </c>
      <c r="G8" s="34">
        <v>0.35368012267957866</v>
      </c>
      <c r="H8" s="31">
        <v>3.6842639082786288E-2</v>
      </c>
      <c r="I8" s="31">
        <v>6.6650513734693953E-2</v>
      </c>
      <c r="J8" s="31">
        <v>0.1990302687944264</v>
      </c>
      <c r="K8" s="34">
        <v>0.55277351993775237</v>
      </c>
      <c r="L8" s="21">
        <v>2.6555516032068294E-2</v>
      </c>
      <c r="M8" s="21">
        <v>6.4805108262939393E-2</v>
      </c>
      <c r="N8" s="21">
        <v>0.1990302687944264</v>
      </c>
      <c r="O8" s="32">
        <v>0.40977504310805707</v>
      </c>
      <c r="P8" s="21">
        <v>4.0664844848263826E-3</v>
      </c>
      <c r="Q8" s="21">
        <v>4.614841352705381E-2</v>
      </c>
      <c r="R8" s="21">
        <v>0.11377708978328177</v>
      </c>
      <c r="S8" s="32">
        <v>8.8117535881108183E-2</v>
      </c>
      <c r="T8" s="21">
        <v>5.6389621171685889E-2</v>
      </c>
      <c r="U8" s="21">
        <v>3.9037994246157844E-2</v>
      </c>
      <c r="V8" s="21">
        <v>2.918229234018712E-2</v>
      </c>
      <c r="W8" s="32">
        <v>1.4444804929299309</v>
      </c>
      <c r="X8" s="26">
        <v>43830</v>
      </c>
      <c r="Y8" s="26" t="s">
        <v>35</v>
      </c>
      <c r="Z8" s="27">
        <v>8</v>
      </c>
      <c r="AA8" s="27" t="s">
        <v>36</v>
      </c>
      <c r="AB8" s="27" t="s">
        <v>36</v>
      </c>
      <c r="AC8" s="27" t="s">
        <v>36</v>
      </c>
      <c r="AD8" s="27" t="s">
        <v>36</v>
      </c>
      <c r="AE8" s="35" t="s">
        <v>36</v>
      </c>
      <c r="AF8" s="35" t="s">
        <v>21</v>
      </c>
    </row>
    <row r="9" spans="1:32" s="12" customFormat="1" ht="21.75" customHeight="1" x14ac:dyDescent="0.3">
      <c r="A9" s="12" t="s">
        <v>28</v>
      </c>
      <c r="B9" s="13" t="s">
        <v>34</v>
      </c>
      <c r="C9" s="14">
        <v>4.622556940675504E-2</v>
      </c>
      <c r="D9" s="14">
        <v>1.1561099591657342</v>
      </c>
      <c r="E9" s="14">
        <v>0.16412336572997901</v>
      </c>
      <c r="F9" s="14">
        <v>0.48727615457115941</v>
      </c>
      <c r="G9" s="34">
        <v>0.28165136146919395</v>
      </c>
      <c r="H9" s="31">
        <v>6.5229490992150918E-2</v>
      </c>
      <c r="I9" s="31">
        <v>0.12089817672527382</v>
      </c>
      <c r="J9" s="31">
        <v>0.3003653048819046</v>
      </c>
      <c r="K9" s="34">
        <v>0.53954073385553925</v>
      </c>
      <c r="L9" s="21">
        <v>5.7580371553884291E-2</v>
      </c>
      <c r="M9" s="21">
        <v>0.12314175250410944</v>
      </c>
      <c r="N9" s="21">
        <v>0.3003653048819046</v>
      </c>
      <c r="O9" s="32">
        <v>0.46759421871929863</v>
      </c>
      <c r="P9" s="21">
        <v>1.250614973710773E-2</v>
      </c>
      <c r="Q9" s="21">
        <v>9.3876344320192123E-2</v>
      </c>
      <c r="R9" s="21">
        <v>0.19179572431340963</v>
      </c>
      <c r="S9" s="32">
        <v>0.13321939438174041</v>
      </c>
      <c r="T9" s="21">
        <v>9.0733254830477561E-2</v>
      </c>
      <c r="U9" s="21">
        <v>6.6123757470666011E-2</v>
      </c>
      <c r="V9" s="21">
        <v>4.9625396599685359E-2</v>
      </c>
      <c r="W9" s="32">
        <v>1.3721733050443916</v>
      </c>
      <c r="X9" s="26">
        <v>42736</v>
      </c>
      <c r="Y9" s="26" t="s">
        <v>35</v>
      </c>
      <c r="Z9" s="27">
        <v>8</v>
      </c>
      <c r="AA9" s="27" t="s">
        <v>36</v>
      </c>
      <c r="AB9" s="27" t="s">
        <v>36</v>
      </c>
      <c r="AC9" s="27" t="s">
        <v>23</v>
      </c>
      <c r="AD9" s="27" t="s">
        <v>23</v>
      </c>
      <c r="AE9" s="35" t="s">
        <v>36</v>
      </c>
      <c r="AF9" s="35" t="s">
        <v>22</v>
      </c>
    </row>
    <row r="10" spans="1:32" s="12" customFormat="1" ht="21.75" customHeight="1" x14ac:dyDescent="0.3">
      <c r="B10" s="13"/>
      <c r="C10" s="14"/>
      <c r="D10" s="14"/>
      <c r="E10" s="14"/>
      <c r="F10" s="14"/>
      <c r="G10" s="24"/>
      <c r="H10" s="21"/>
      <c r="I10" s="21"/>
      <c r="J10" s="21"/>
      <c r="K10" s="23"/>
      <c r="L10" s="21"/>
      <c r="M10" s="21"/>
      <c r="N10" s="21"/>
      <c r="O10" s="23"/>
      <c r="P10" s="21"/>
      <c r="Q10" s="21"/>
      <c r="R10" s="21"/>
      <c r="S10" s="23"/>
      <c r="T10" s="21"/>
      <c r="U10" s="21"/>
      <c r="V10" s="21"/>
      <c r="W10" s="22"/>
      <c r="X10" s="16"/>
      <c r="Y10" s="15"/>
      <c r="Z10" s="25"/>
      <c r="AA10" s="15"/>
      <c r="AB10" s="15"/>
      <c r="AC10" s="15"/>
      <c r="AD10" s="15"/>
    </row>
    <row r="11" spans="1:32" s="8" customFormat="1" ht="21.75" customHeight="1" x14ac:dyDescent="0.3">
      <c r="A11" s="28" t="s">
        <v>2</v>
      </c>
      <c r="B11" s="28" t="s">
        <v>3</v>
      </c>
      <c r="C11" s="29">
        <f>AVERAGE(Table6[Performance annualisée depuis 01/08])</f>
        <v>4.3089847418230111E-2</v>
      </c>
      <c r="D11" s="29">
        <f>AVERAGE(Table6[Perf. Totale depuis 01/08])</f>
        <v>1.0603088102035312</v>
      </c>
      <c r="E11" s="29">
        <f>AVERAGE(Table6[Volatilité annualisée depuis 01/08])</f>
        <v>0.13836921141123218</v>
      </c>
      <c r="F11" s="29">
        <f>AVERAGE(Table6[Max Drawdown depuis 01/08])</f>
        <v>0.48689777371596565</v>
      </c>
      <c r="G11" s="33">
        <f>AVERAGE(Table6[Couple Rendement / Risque depuis 01/08])</f>
        <v>0.31741416829982838</v>
      </c>
      <c r="H11" s="29">
        <f>AVERAGE(Table6[Performance annualisée 10 ans])</f>
        <v>5.615748335385088E-2</v>
      </c>
      <c r="I11" s="29">
        <f>AVERAGE(Table6[Volatilité annualisée 10 ans])</f>
        <v>0.10598564062249138</v>
      </c>
      <c r="J11" s="29">
        <f>AVERAGE(Table6[Max Drawdown 10 ans])</f>
        <v>0.2702580969352823</v>
      </c>
      <c r="K11" s="33">
        <f>AVERAGE(Table6[Couple Rendement Risque 10 ans])</f>
        <v>0.53382900683212364</v>
      </c>
      <c r="L11" s="29">
        <f>AVERAGE(Table6[Performance annualisée 5 ans])</f>
        <v>3.8329995001812701E-2</v>
      </c>
      <c r="M11" s="29">
        <f>AVERAGE(Table6[Volatilité annualisée 5 ans])</f>
        <v>9.5943462409186178E-2</v>
      </c>
      <c r="N11" s="29">
        <f>AVERAGE(Table6[Max Drawdown 5 ans])</f>
        <v>0.27345435432874826</v>
      </c>
      <c r="O11" s="33">
        <f>AVERAGE(Table6[Couple Rendement Risque 5 ans])</f>
        <v>0.40158324682491581</v>
      </c>
      <c r="P11" s="29">
        <f>AVERAGE(Table6[Performance annualisée 3 ans])</f>
        <v>6.983593570192459E-3</v>
      </c>
      <c r="Q11" s="29">
        <f>AVERAGE(Table6[Volatilité annualisée 3 ans])</f>
        <v>7.3530588641424102E-2</v>
      </c>
      <c r="R11" s="29">
        <f>AVERAGE(Table6[Max Drawdown 3 ans])</f>
        <v>0.18530406226239773</v>
      </c>
      <c r="S11" s="33">
        <f>AVERAGE(Table6[Couple Rendement Risque 3 ans])</f>
        <v>6.9590633905292992E-2</v>
      </c>
      <c r="T11" s="29">
        <f>AVERAGE(Table6[Performance annualisée 1 an])</f>
        <v>9.5849129944731423E-2</v>
      </c>
      <c r="U11" s="29">
        <f>AVERAGE(Table6[Volatilité annualisée 1 an])</f>
        <v>5.6924654895109859E-2</v>
      </c>
      <c r="V11" s="29">
        <f>AVERAGE(Table6[Max Drawdown 1 an])</f>
        <v>4.8705856483878519E-2</v>
      </c>
      <c r="W11" s="33">
        <f>AVERAGE(Table6[Couple Rendement Risque 1 an])</f>
        <v>1.696679363459791</v>
      </c>
      <c r="X11" s="30"/>
      <c r="Y11" s="29"/>
      <c r="Z11" s="29"/>
      <c r="AA11" s="29"/>
      <c r="AB11" s="29"/>
      <c r="AC11" s="29"/>
      <c r="AD11" s="29"/>
      <c r="AE11" s="29"/>
      <c r="AF11" s="29"/>
    </row>
    <row r="12" spans="1:32" s="1" customFormat="1" x14ac:dyDescent="0.3">
      <c r="A12" s="7"/>
      <c r="B12" s="2"/>
      <c r="C12" s="2"/>
      <c r="D12" s="2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2" x14ac:dyDescent="0.3">
      <c r="E13" s="2"/>
      <c r="F13" s="2"/>
    </row>
    <row r="14" spans="1:32" x14ac:dyDescent="0.3">
      <c r="E14" s="2"/>
      <c r="F14" s="2"/>
    </row>
    <row r="15" spans="1:32" x14ac:dyDescent="0.3">
      <c r="E15" s="2"/>
      <c r="F15" s="2"/>
    </row>
    <row r="16" spans="1:32" x14ac:dyDescent="0.3">
      <c r="E16" s="2"/>
      <c r="F16" s="2"/>
      <c r="AC16" s="6"/>
    </row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</sheetData>
  <sheetProtection selectLockedCells="1"/>
  <phoneticPr fontId="21" type="noConversion"/>
  <conditionalFormatting sqref="C4:C10">
    <cfRule type="iconSet" priority="336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0">
    <cfRule type="iconSet" priority="336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0">
    <cfRule type="iconSet" priority="336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0">
    <cfRule type="iconSet" priority="336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0">
    <cfRule type="iconSet" priority="336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:X19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0">
    <cfRule type="iconSet" priority="336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0">
    <cfRule type="iconSet" priority="33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0">
    <cfRule type="iconSet" priority="33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0">
    <cfRule type="iconSet" priority="336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0">
    <cfRule type="iconSet" priority="337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0">
    <cfRule type="iconSet" priority="337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0">
    <cfRule type="iconSet" priority="337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0">
    <cfRule type="iconSet" priority="337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0">
    <cfRule type="iconSet" priority="337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0">
    <cfRule type="iconSet" priority="337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0">
    <cfRule type="iconSet" priority="337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0">
    <cfRule type="iconSet" priority="337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10">
    <cfRule type="iconSet" priority="337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10">
    <cfRule type="iconSet" priority="337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10">
    <cfRule type="iconSet" priority="338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10">
    <cfRule type="iconSet" priority="338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80314965" right="0.78740157480314965" top="0.98425196850393704" bottom="0.98425196850393704" header="0.51181102362204722" footer="0.51181102362204722"/>
  <pageSetup paperSize="9" scale="28" orientation="landscape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Horizon</vt:lpstr>
      <vt:lpstr>Horizon!Zone_d_impression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Sandra DOS SANTOS</cp:lastModifiedBy>
  <cp:lastPrinted>2025-02-10T10:58:30Z</cp:lastPrinted>
  <dcterms:created xsi:type="dcterms:W3CDTF">2013-12-23T18:18:13Z</dcterms:created>
  <dcterms:modified xsi:type="dcterms:W3CDTF">2025-04-02T13:29:33Z</dcterms:modified>
</cp:coreProperties>
</file>