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dossantos\Documents\"/>
    </mc:Choice>
  </mc:AlternateContent>
  <xr:revisionPtr revIDLastSave="0" documentId="8_{D60D65DC-06AF-45FF-BBAB-02A83408532D}" xr6:coauthVersionLast="47" xr6:coauthVersionMax="47" xr10:uidLastSave="{00000000-0000-0000-0000-000000000000}"/>
  <bookViews>
    <workbookView xWindow="-108" yWindow="-108" windowWidth="23256" windowHeight="12456" tabRatio="747" xr2:uid="{00000000-000D-0000-FFFF-FFFF00000000}"/>
  </bookViews>
  <sheets>
    <sheet name="PME" sheetId="14" r:id="rId1"/>
  </sheets>
  <definedNames>
    <definedName name="_xlnm._FilterDatabase" localSheetId="0" hidden="1">PME!$A$3:$AD$3</definedName>
    <definedName name="_xlnm.Print_Area" localSheetId="0">PME!$A$1:$AD$14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4" l="1"/>
  <c r="E14" i="14"/>
  <c r="C14" i="14"/>
  <c r="D14" i="14" l="1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</calcChain>
</file>

<file path=xl/sharedStrings.xml><?xml version="1.0" encoding="utf-8"?>
<sst xmlns="http://schemas.openxmlformats.org/spreadsheetml/2006/main" count="120" uniqueCount="64">
  <si>
    <t>Société</t>
  </si>
  <si>
    <t>Nom du fonds</t>
  </si>
  <si>
    <t>Observatoire</t>
  </si>
  <si>
    <t>Moyenne</t>
  </si>
  <si>
    <t>Date de recommandation du fonds</t>
  </si>
  <si>
    <t>Performance annualisée 5 ans</t>
  </si>
  <si>
    <t>Performance annualisée 3 ans</t>
  </si>
  <si>
    <t>Compteur fonds liquidés SGP</t>
  </si>
  <si>
    <t>Type</t>
  </si>
  <si>
    <t>Couple Rendement Risque 5 ans</t>
  </si>
  <si>
    <t>Couple Rendement Risque 1 an</t>
  </si>
  <si>
    <t>Couple Rendement / Risque depuis 01/08</t>
  </si>
  <si>
    <t>Colonne1</t>
  </si>
  <si>
    <t>Performance annualisée 1 an</t>
  </si>
  <si>
    <r>
      <rPr>
        <sz val="12"/>
        <rFont val="Calibri"/>
        <family val="2"/>
      </rPr>
      <t>Univers :</t>
    </r>
    <r>
      <rPr>
        <b/>
        <sz val="12"/>
        <rFont val="Calibri"/>
        <family val="2"/>
      </rPr>
      <t xml:space="preserve"> </t>
    </r>
  </si>
  <si>
    <t>ACTIONS PME</t>
  </si>
  <si>
    <t>Performance annualisée 10 ans</t>
  </si>
  <si>
    <t>Couple Rendement Risque 10 ans</t>
  </si>
  <si>
    <t>AXA IM</t>
  </si>
  <si>
    <t>FCP</t>
  </si>
  <si>
    <t>FCPE</t>
  </si>
  <si>
    <t>non</t>
  </si>
  <si>
    <t>SICAV</t>
  </si>
  <si>
    <r>
      <rPr>
        <b/>
        <i/>
        <sz val="16"/>
        <color rgb="FFC0000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GALEA EPS</t>
    </r>
    <r>
      <rPr>
        <sz val="16"/>
        <color indexed="8"/>
        <rFont val="Calibri"/>
        <family val="2"/>
      </rPr>
      <t xml:space="preserve"> de l'Epargne d'Entreprise</t>
    </r>
  </si>
  <si>
    <t>Allianz GI</t>
  </si>
  <si>
    <t>Natixis</t>
  </si>
  <si>
    <t>SIENNA GESTION</t>
  </si>
  <si>
    <t>FIVG</t>
  </si>
  <si>
    <t>La Financière de l'Echiquier</t>
  </si>
  <si>
    <t>Lazard Frères Gestion</t>
  </si>
  <si>
    <t>DORVAL</t>
  </si>
  <si>
    <t>Actions Euro PME ETI</t>
  </si>
  <si>
    <t xml:space="preserve">ECHIQUIER ENTREPRENEUR </t>
  </si>
  <si>
    <t>Lazard Investissement PEA-PME</t>
  </si>
  <si>
    <t>SÉLECTION DNCA ACTIONS EURO PME - I</t>
  </si>
  <si>
    <t>HSBC GAM</t>
  </si>
  <si>
    <t/>
  </si>
  <si>
    <t>Oui</t>
  </si>
  <si>
    <t>Non</t>
  </si>
  <si>
    <t>AXA WF Ex-Uk Europe MicroCap A pf EUR</t>
  </si>
  <si>
    <t>HSBC Euro PME (IC)</t>
  </si>
  <si>
    <t>Volatilité annualisée 10 ans</t>
  </si>
  <si>
    <t>Max Drawdown 10 ans</t>
  </si>
  <si>
    <t>Volatilité annualisée 5 ans</t>
  </si>
  <si>
    <t>Max Drawdown 5 ans</t>
  </si>
  <si>
    <t>Volatilité annualisée 3 ans</t>
  </si>
  <si>
    <t>Max Drawdown 3 ans</t>
  </si>
  <si>
    <t>Couple Rendement Risque 3 ans</t>
  </si>
  <si>
    <t>Volatilité annualisée 1 an</t>
  </si>
  <si>
    <t>Max Drawdown 1 an</t>
  </si>
  <si>
    <t>Perf. annualisée depuis 01/15</t>
  </si>
  <si>
    <t>Perf.
Totale
depuis 01/15</t>
  </si>
  <si>
    <t>Volatilité annualisée depuis 01/15</t>
  </si>
  <si>
    <t>Max Drawdown depuis 01/15</t>
  </si>
  <si>
    <t>Crédit Mutuel Asset Management</t>
  </si>
  <si>
    <t>Article SFDR (6,8 ou 9)</t>
  </si>
  <si>
    <t>label ISR (oui/non)</t>
  </si>
  <si>
    <t>label Finansol (oui/non)</t>
  </si>
  <si>
    <t>label Greenfin (oui/non)</t>
  </si>
  <si>
    <t>label CIES (oui/non)</t>
  </si>
  <si>
    <t>label France Relance (oui/non)</t>
  </si>
  <si>
    <t>CM-AM Stratégie PME-ETI</t>
  </si>
  <si>
    <t>SIENNA ACTIONS PME-ETI - FS-C</t>
  </si>
  <si>
    <t>Dorval Drivers Smid Continental Europe Part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</si>
</sst>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40C]d\ mmmm\ yyyy;@"/>
    <numFmt numFmtId="167" formatCode="dd/mm/yy;@"/>
    <numFmt numFmtId="168" formatCode="[$-40C]d\-mmm\-yy;@"/>
    <numFmt numFmtId="169" formatCode="_ * #,##0.00_)\ _€_ ;_ * \(#,##0.00\)\ _€_ ;_ * &quot;-&quot;??_)\ _€_ ;_ @_ "/>
    <numFmt numFmtId="170" formatCode="_ * #,##0.00_)\ &quot;€&quot;_ ;_ * \(#,##0.00\)\ &quot;€&quot;_ ;_ * &quot;-&quot;??_)\ &quot;€&quot;_ ;_ @_ "/>
    <numFmt numFmtId="171" formatCode="0.0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color rgb="FFDD08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6"/>
      <color rgb="FFC00000"/>
      <name val="Calibri"/>
      <family val="2"/>
    </font>
    <font>
      <b/>
      <sz val="12"/>
      <color rgb="FFCF1D2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lightUp">
        <bgColor theme="2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rgb="FFC80912"/>
      </top>
      <bottom style="thin">
        <color rgb="FFC8091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07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5" borderId="0">
      <protection locked="0"/>
    </xf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66" fontId="13" fillId="4" borderId="0" xfId="0" applyNumberFormat="1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5" fontId="0" fillId="2" borderId="0" xfId="0" applyNumberFormat="1" applyFill="1" applyProtection="1"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0" fillId="2" borderId="0" xfId="0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2" applyNumberFormat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167" fontId="0" fillId="0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168" fontId="19" fillId="3" borderId="0" xfId="0" applyNumberFormat="1" applyFont="1" applyFill="1" applyAlignment="1" applyProtection="1">
      <alignment horizontal="left" vertical="center"/>
      <protection locked="0"/>
    </xf>
    <xf numFmtId="165" fontId="2" fillId="0" borderId="0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vertical="center"/>
    </xf>
    <xf numFmtId="171" fontId="2" fillId="0" borderId="0" xfId="1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 applyProtection="1">
      <alignment horizontal="center" vertical="center"/>
    </xf>
    <xf numFmtId="171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</cellXfs>
  <cellStyles count="607">
    <cellStyle name="Comma 2" xfId="591" xr:uid="{80C025C6-C614-4351-80B5-538828415AEF}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Milliers" xfId="1" builtinId="3"/>
    <cellStyle name="Milliers 2" xfId="590" xr:uid="{01D4D6FE-42BA-407F-8E2D-849B4193B87A}"/>
    <cellStyle name="Milliers 2 2" xfId="606" xr:uid="{5D7C7571-B776-4FE7-BC54-652B5E1607E5}"/>
    <cellStyle name="Milliers 3" xfId="592" xr:uid="{7505EC15-9AAF-4EEA-9237-891566BE0C21}"/>
    <cellStyle name="Monétaire 2" xfId="595" xr:uid="{13FD93A5-2613-42BE-B3A0-F1BC7AF6EEB3}"/>
    <cellStyle name="Monétaire 2 2" xfId="599" xr:uid="{17D53DCB-F936-411A-B261-2714A7E7484C}"/>
    <cellStyle name="Monétaire 3" xfId="597" xr:uid="{19AC412B-66EE-45E0-A05C-3EA7ED8B9053}"/>
    <cellStyle name="Monétaire 4" xfId="593" xr:uid="{FCB157F4-5598-46EE-A2DF-ACC21427DE2A}"/>
    <cellStyle name="Normal" xfId="0" builtinId="0"/>
    <cellStyle name="Normal 2" xfId="594" xr:uid="{F414EDA2-DB12-45BA-A038-A5CA63090B94}"/>
    <cellStyle name="Normal 2 2" xfId="598" xr:uid="{DA6DA4D4-5397-479B-93DB-E48C47A01C65}"/>
    <cellStyle name="Normal 2 2 2" xfId="603" xr:uid="{F03AC46E-491F-4650-AF91-779AB46FC3BD}"/>
    <cellStyle name="Normal 3" xfId="596" xr:uid="{94E819BF-92D9-4A62-A52D-5CBC5B62C41A}"/>
    <cellStyle name="Normal 4" xfId="600" xr:uid="{AA3588B1-2D65-436E-A634-71B47F18EF4B}"/>
    <cellStyle name="Normal 5" xfId="387" xr:uid="{00000000-0005-0000-0000-00004A020000}"/>
    <cellStyle name="Normal 5 2" xfId="604" xr:uid="{4C1700E1-F05A-44AC-BFB8-DD26EC344078}"/>
    <cellStyle name="Normal 7" xfId="602" xr:uid="{928D2ACD-76C1-457E-96AE-CDDA9F3C581C}"/>
    <cellStyle name="Percent 2" xfId="589" xr:uid="{896C9CEC-FFD1-463C-9F8B-0D026C2922E3}"/>
    <cellStyle name="Pourcentage" xfId="2" builtinId="5"/>
    <cellStyle name="Pourcentage 2" xfId="588" xr:uid="{C83FA1A6-6BF1-4A40-8E21-DA7F82EE6D4E}"/>
    <cellStyle name="Pourcentage 2 2" xfId="605" xr:uid="{6DF9477F-E91F-4E41-BF1B-B35EB1CA23D0}"/>
    <cellStyle name="Style 1" xfId="601" xr:uid="{C4681EE8-C67A-4F9F-9C95-039AEA5E77BF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808080"/>
        </patternFill>
      </fill>
    </dxf>
  </dxfs>
  <tableStyles count="3" defaultTableStyle="TableStyleMedium2" defaultPivotStyle="PivotStyleLight16">
    <tableStyle name="Résultats Observatoire" pivot="0" count="2" xr9:uid="{00000000-0011-0000-FFFF-FFFF00000000}">
      <tableStyleElement type="headerRow" dxfId="40"/>
      <tableStyleElement type="firstRowStripe" dxfId="39"/>
    </tableStyle>
    <tableStyle name="Style de tableau 1" pivot="0" count="2" xr9:uid="{00000000-0011-0000-FFFF-FFFF01000000}">
      <tableStyleElement type="firstRowStripe" dxfId="38"/>
      <tableStyleElement type="secondRowStripe" dxfId="37"/>
    </tableStyle>
    <tableStyle name="Style de tableau 2" pivot="0" count="2" xr9:uid="{00000000-0011-0000-FFFF-FFFF02000000}">
      <tableStyleElement type="firstRowStripe" dxfId="36"/>
      <tableStyleElement type="secondRowStripe" dxfId="35"/>
    </tableStyle>
  </tableStyles>
  <colors>
    <mruColors>
      <color rgb="FFCF1D28"/>
      <color rgb="FF008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4" displayName="Table4" ref="S18:S28" totalsRowShown="0" headerRowDxfId="34" dataDxfId="33">
  <tableColumns count="1">
    <tableColumn id="1" xr3:uid="{00000000-0010-0000-0900-000001000000}" name="Colonne1" dataDxfId="32"/>
  </tableColumns>
  <tableStyleInfo name="Résultats Observatoir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5" displayName="Table5" ref="A3:AF12" totalsRowShown="0">
  <autoFilter ref="A3:AF12" xr:uid="{00000000-0009-0000-0100-000005000000}"/>
  <sortState xmlns:xlrd2="http://schemas.microsoft.com/office/spreadsheetml/2017/richdata2" ref="A4:AF12">
    <sortCondition ref="A3:A12"/>
  </sortState>
  <tableColumns count="32">
    <tableColumn id="1" xr3:uid="{00000000-0010-0000-0A00-000001000000}" name="Société" dataDxfId="31"/>
    <tableColumn id="2" xr3:uid="{00000000-0010-0000-0A00-000002000000}" name="Nom du fonds" dataDxfId="30"/>
    <tableColumn id="3" xr3:uid="{00000000-0010-0000-0A00-000003000000}" name="Perf. annualisée depuis 01/15" dataDxfId="29" dataCellStyle="Pourcentage"/>
    <tableColumn id="4" xr3:uid="{00000000-0010-0000-0A00-000004000000}" name="Perf._x000a_Totale_x000a_depuis 01/15" dataDxfId="28" dataCellStyle="Pourcentage"/>
    <tableColumn id="5" xr3:uid="{00000000-0010-0000-0A00-000005000000}" name="Volatilité annualisée depuis 01/15" dataDxfId="27" dataCellStyle="Pourcentage"/>
    <tableColumn id="6" xr3:uid="{00000000-0010-0000-0A00-000006000000}" name="Max Drawdown depuis 01/15" dataDxfId="26" dataCellStyle="Pourcentage"/>
    <tableColumn id="7" xr3:uid="{00000000-0010-0000-0A00-000007000000}" name="Couple Rendement / Risque depuis 01/08" dataDxfId="25" dataCellStyle="Milliers"/>
    <tableColumn id="27" xr3:uid="{49C875F3-E833-4570-8AB0-BB0A1DEC3687}" name="Performance annualisée 10 ans" dataDxfId="24" dataCellStyle="Pourcentage"/>
    <tableColumn id="28" xr3:uid="{159FA5F8-27F8-4953-BF3F-9186130A614F}" name="Volatilité annualisée 10 ans" dataDxfId="23" dataCellStyle="Pourcentage"/>
    <tableColumn id="29" xr3:uid="{C7097B7F-C42D-4030-BFBE-3CE67B61F4EC}" name="Max Drawdown 10 ans" dataDxfId="22" dataCellStyle="Pourcentage"/>
    <tableColumn id="30" xr3:uid="{62223F25-83F4-40B7-A38C-D673920C713E}" name="Couple Rendement Risque 10 ans" dataDxfId="21" dataCellStyle="Milliers"/>
    <tableColumn id="8" xr3:uid="{00000000-0010-0000-0A00-000008000000}" name="Performance annualisée 5 ans" dataDxfId="20" dataCellStyle="Pourcentage"/>
    <tableColumn id="9" xr3:uid="{00000000-0010-0000-0A00-000009000000}" name="Volatilité annualisée 5 ans" dataDxfId="19" dataCellStyle="Pourcentage"/>
    <tableColumn id="10" xr3:uid="{00000000-0010-0000-0A00-00000A000000}" name="Max Drawdown 5 ans" dataDxfId="18" dataCellStyle="Pourcentage"/>
    <tableColumn id="11" xr3:uid="{00000000-0010-0000-0A00-00000B000000}" name="Couple Rendement Risque 5 ans" dataDxfId="17" dataCellStyle="Milliers"/>
    <tableColumn id="12" xr3:uid="{00000000-0010-0000-0A00-00000C000000}" name="Performance annualisée 3 ans" dataDxfId="16" dataCellStyle="Pourcentage"/>
    <tableColumn id="13" xr3:uid="{00000000-0010-0000-0A00-00000D000000}" name="Volatilité annualisée 3 ans" dataDxfId="15" dataCellStyle="Pourcentage"/>
    <tableColumn id="14" xr3:uid="{00000000-0010-0000-0A00-00000E000000}" name="Max Drawdown 3 ans" dataDxfId="14" dataCellStyle="Pourcentage"/>
    <tableColumn id="15" xr3:uid="{00000000-0010-0000-0A00-00000F000000}" name="Couple Rendement Risque 3 ans" dataDxfId="13" dataCellStyle="Milliers"/>
    <tableColumn id="16" xr3:uid="{00000000-0010-0000-0A00-000010000000}" name="Performance annualisée 1 an" dataDxfId="12" dataCellStyle="Pourcentage"/>
    <tableColumn id="17" xr3:uid="{00000000-0010-0000-0A00-000011000000}" name="Volatilité annualisée 1 an" dataDxfId="11" dataCellStyle="Pourcentage"/>
    <tableColumn id="18" xr3:uid="{00000000-0010-0000-0A00-000012000000}" name="Max Drawdown 1 an" dataDxfId="10" dataCellStyle="Pourcentage"/>
    <tableColumn id="19" xr3:uid="{00000000-0010-0000-0A00-000013000000}" name="Couple Rendement Risque 1 an" dataDxfId="9" dataCellStyle="Milliers"/>
    <tableColumn id="20" xr3:uid="{00000000-0010-0000-0A00-000014000000}" name="Date de recommandation du fonds" dataDxfId="8" dataCellStyle="Milliers"/>
    <tableColumn id="21" xr3:uid="{00000000-0010-0000-0A00-000015000000}" name="Compteur fonds liquidés SGP" dataDxfId="7" dataCellStyle="Milliers"/>
    <tableColumn id="24" xr3:uid="{73D2E57E-92EE-4813-A4B0-0DB32A20D06E}" name="Article SFDR (6,8 ou 9)" dataDxfId="6" dataCellStyle="Milliers"/>
    <tableColumn id="26" xr3:uid="{31A39F6B-33DF-43A0-A473-A079BCA9095E}" name="label ISR (oui/non)" dataDxfId="5" dataCellStyle="Milliers"/>
    <tableColumn id="25" xr3:uid="{9D6E0EEA-1163-4191-B483-FD683E6D969D}" name="label Finansol (oui/non)" dataDxfId="4" dataCellStyle="Milliers"/>
    <tableColumn id="22" xr3:uid="{00000000-0010-0000-0A00-000016000000}" name="label Greenfin (oui/non)" dataDxfId="3" dataCellStyle="Milliers"/>
    <tableColumn id="23" xr3:uid="{00000000-0010-0000-0A00-000017000000}" name="label CIES (oui/non)" dataDxfId="2" dataCellStyle="Milliers"/>
    <tableColumn id="31" xr3:uid="{DB907427-E1E6-4D76-B957-E592B726AF50}" name="label France Relance (oui/non)" dataDxfId="1" dataCellStyle="Milliers"/>
    <tableColumn id="32" xr3:uid="{3EF7790B-F576-4966-B4B3-CD479531907D}" name="Type" dataDxfId="0" dataCellStyle="Milliers"/>
  </tableColumns>
  <tableStyleInfo name="Résultats Observatoir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7">
    <tabColor rgb="FF008000"/>
    <pageSetUpPr fitToPage="1"/>
  </sheetPr>
  <dimension ref="A1:AF42"/>
  <sheetViews>
    <sheetView showGridLines="0" tabSelected="1" zoomScale="70" zoomScaleNormal="70" workbookViewId="0">
      <pane xSplit="1" topLeftCell="B1" activePane="topRight" state="frozen"/>
      <selection pane="topRight"/>
    </sheetView>
  </sheetViews>
  <sheetFormatPr baseColWidth="10" defaultColWidth="10.59765625" defaultRowHeight="15.6" outlineLevelCol="1" x14ac:dyDescent="0.3"/>
  <cols>
    <col min="1" max="1" width="16.59765625" style="2" customWidth="1"/>
    <col min="2" max="2" width="35.59765625" style="2" customWidth="1"/>
    <col min="3" max="4" width="13.09765625" style="2" customWidth="1"/>
    <col min="5" max="6" width="13.09765625" style="5" customWidth="1" outlineLevel="1"/>
    <col min="7" max="11" width="13.09765625" style="2" customWidth="1" outlineLevel="1"/>
    <col min="12" max="12" width="13.09765625" style="2" customWidth="1"/>
    <col min="13" max="15" width="13.09765625" style="2" customWidth="1" outlineLevel="1"/>
    <col min="16" max="16" width="13.09765625" style="2" customWidth="1"/>
    <col min="17" max="19" width="13.09765625" style="2" customWidth="1" outlineLevel="1"/>
    <col min="20" max="20" width="13.09765625" style="2" customWidth="1"/>
    <col min="21" max="23" width="13.09765625" style="2" customWidth="1" outlineLevel="1"/>
    <col min="24" max="30" width="13.09765625" style="2" customWidth="1"/>
    <col min="31" max="16384" width="10.59765625" style="2"/>
  </cols>
  <sheetData>
    <row r="1" spans="1:32" s="8" customFormat="1" ht="21" x14ac:dyDescent="0.3">
      <c r="A1" s="18" t="s">
        <v>23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s="1" customFormat="1" ht="21" x14ac:dyDescent="0.4">
      <c r="A2" s="17" t="s">
        <v>14</v>
      </c>
      <c r="B2" s="19" t="s">
        <v>15</v>
      </c>
      <c r="C2" s="20">
        <v>45657</v>
      </c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2" s="1" customFormat="1" ht="79.95" customHeight="1" x14ac:dyDescent="0.3">
      <c r="A3" s="11" t="s">
        <v>0</v>
      </c>
      <c r="B3" s="11" t="s">
        <v>1</v>
      </c>
      <c r="C3" s="11" t="s">
        <v>50</v>
      </c>
      <c r="D3" s="11" t="s">
        <v>51</v>
      </c>
      <c r="E3" s="11" t="s">
        <v>52</v>
      </c>
      <c r="F3" s="11" t="s">
        <v>53</v>
      </c>
      <c r="G3" s="11" t="s">
        <v>11</v>
      </c>
      <c r="H3" s="11" t="s">
        <v>16</v>
      </c>
      <c r="I3" s="11" t="s">
        <v>41</v>
      </c>
      <c r="J3" s="11" t="s">
        <v>42</v>
      </c>
      <c r="K3" s="11" t="s">
        <v>17</v>
      </c>
      <c r="L3" s="11" t="s">
        <v>5</v>
      </c>
      <c r="M3" s="11" t="s">
        <v>43</v>
      </c>
      <c r="N3" s="11" t="s">
        <v>44</v>
      </c>
      <c r="O3" s="11" t="s">
        <v>9</v>
      </c>
      <c r="P3" s="11" t="s">
        <v>6</v>
      </c>
      <c r="Q3" s="11" t="s">
        <v>45</v>
      </c>
      <c r="R3" s="11" t="s">
        <v>46</v>
      </c>
      <c r="S3" s="11" t="s">
        <v>47</v>
      </c>
      <c r="T3" s="11" t="s">
        <v>13</v>
      </c>
      <c r="U3" s="11" t="s">
        <v>48</v>
      </c>
      <c r="V3" s="11" t="s">
        <v>49</v>
      </c>
      <c r="W3" s="11" t="s">
        <v>10</v>
      </c>
      <c r="X3" s="11" t="s">
        <v>4</v>
      </c>
      <c r="Y3" s="11" t="s">
        <v>7</v>
      </c>
      <c r="Z3" s="11" t="s">
        <v>55</v>
      </c>
      <c r="AA3" s="11" t="s">
        <v>56</v>
      </c>
      <c r="AB3" s="11" t="s">
        <v>57</v>
      </c>
      <c r="AC3" s="11" t="s">
        <v>58</v>
      </c>
      <c r="AD3" s="11" t="s">
        <v>59</v>
      </c>
      <c r="AE3" s="11" t="s">
        <v>60</v>
      </c>
      <c r="AF3" s="11" t="s">
        <v>8</v>
      </c>
    </row>
    <row r="4" spans="1:32" s="12" customFormat="1" ht="21" customHeight="1" x14ac:dyDescent="0.3">
      <c r="A4" s="12" t="s">
        <v>24</v>
      </c>
      <c r="B4" s="13" t="s">
        <v>31</v>
      </c>
      <c r="C4" s="21">
        <v>7.169625160844828E-2</v>
      </c>
      <c r="D4" s="21">
        <v>0.9983702295260084</v>
      </c>
      <c r="E4" s="21">
        <v>0.185040206529135</v>
      </c>
      <c r="F4" s="21">
        <v>0.45727306375497356</v>
      </c>
      <c r="G4" s="30">
        <v>0.38746309763310571</v>
      </c>
      <c r="H4" s="21">
        <v>7.16759377808871E-2</v>
      </c>
      <c r="I4" s="21">
        <v>0.185040206529135</v>
      </c>
      <c r="J4" s="21">
        <v>0.45727306375497356</v>
      </c>
      <c r="K4" s="30">
        <v>0.38735331701870729</v>
      </c>
      <c r="L4" s="21">
        <v>4.3129041339937002E-2</v>
      </c>
      <c r="M4" s="21">
        <v>0.21289662248179972</v>
      </c>
      <c r="N4" s="21">
        <v>0.45727306375497356</v>
      </c>
      <c r="O4" s="30">
        <v>0.20258208344110321</v>
      </c>
      <c r="P4" s="21">
        <v>-0.11133161812247427</v>
      </c>
      <c r="Q4" s="21">
        <v>0.20670672312321323</v>
      </c>
      <c r="R4" s="21">
        <v>0.44459174735446605</v>
      </c>
      <c r="S4" s="30">
        <v>-0.53859698630175667</v>
      </c>
      <c r="T4" s="21">
        <v>-2.1994015482604823E-3</v>
      </c>
      <c r="U4" s="21">
        <v>0.13218718362945661</v>
      </c>
      <c r="V4" s="21">
        <v>9.7540801068940183E-2</v>
      </c>
      <c r="W4" s="30">
        <v>-1.6638538532039403E-2</v>
      </c>
      <c r="X4" s="24">
        <v>42185</v>
      </c>
      <c r="Y4" s="24" t="s">
        <v>36</v>
      </c>
      <c r="Z4" s="25">
        <v>6</v>
      </c>
      <c r="AA4" s="25" t="s">
        <v>38</v>
      </c>
      <c r="AB4" s="25" t="s">
        <v>38</v>
      </c>
      <c r="AC4" s="25" t="s">
        <v>38</v>
      </c>
      <c r="AD4" s="25" t="s">
        <v>38</v>
      </c>
      <c r="AE4" s="33" t="s">
        <v>38</v>
      </c>
      <c r="AF4" s="33" t="s">
        <v>19</v>
      </c>
    </row>
    <row r="5" spans="1:32" s="12" customFormat="1" ht="21" customHeight="1" x14ac:dyDescent="0.3">
      <c r="A5" s="12" t="s">
        <v>18</v>
      </c>
      <c r="B5" s="13" t="s">
        <v>39</v>
      </c>
      <c r="C5" s="14">
        <v>4.7351219235612474E-2</v>
      </c>
      <c r="D5" s="14">
        <v>0.58816609855600266</v>
      </c>
      <c r="E5" s="14">
        <v>0.14494737784490624</v>
      </c>
      <c r="F5" s="14">
        <v>0.46039373166433323</v>
      </c>
      <c r="G5" s="32">
        <v>0.32667868808415629</v>
      </c>
      <c r="H5" s="14">
        <v>4.7337954879161481E-2</v>
      </c>
      <c r="I5" s="14">
        <v>0.14494737784490624</v>
      </c>
      <c r="J5" s="14">
        <v>0.46039373166433323</v>
      </c>
      <c r="K5" s="32">
        <v>0.3265871765532255</v>
      </c>
      <c r="L5" s="14">
        <v>-5.5618738965645953E-5</v>
      </c>
      <c r="M5" s="14">
        <v>0.16687807068269289</v>
      </c>
      <c r="N5" s="14">
        <v>0.46039373166433323</v>
      </c>
      <c r="O5" s="32">
        <v>-3.3328968113132817E-4</v>
      </c>
      <c r="P5" s="14">
        <v>-0.12354732103275456</v>
      </c>
      <c r="Q5" s="14">
        <v>0.14435272543120981</v>
      </c>
      <c r="R5" s="14">
        <v>0.4307865911035183</v>
      </c>
      <c r="S5" s="32">
        <v>-0.8558710662628265</v>
      </c>
      <c r="T5" s="14">
        <v>-2.4074084907188542E-4</v>
      </c>
      <c r="U5" s="14">
        <v>9.6336932207756826E-2</v>
      </c>
      <c r="V5" s="14">
        <v>0.10357970256333607</v>
      </c>
      <c r="W5" s="32">
        <v>-2.4989465987219957E-3</v>
      </c>
      <c r="X5" s="24">
        <v>42185</v>
      </c>
      <c r="Y5" s="24" t="s">
        <v>36</v>
      </c>
      <c r="Z5" s="25">
        <v>8</v>
      </c>
      <c r="AA5" s="25" t="s">
        <v>37</v>
      </c>
      <c r="AB5" s="25" t="s">
        <v>38</v>
      </c>
      <c r="AC5" s="25" t="s">
        <v>38</v>
      </c>
      <c r="AD5" s="25" t="s">
        <v>38</v>
      </c>
      <c r="AE5" s="33" t="s">
        <v>38</v>
      </c>
      <c r="AF5" s="33" t="s">
        <v>22</v>
      </c>
    </row>
    <row r="6" spans="1:32" s="12" customFormat="1" ht="21" customHeight="1" x14ac:dyDescent="0.3">
      <c r="A6" s="12" t="s">
        <v>54</v>
      </c>
      <c r="B6" s="13" t="s">
        <v>61</v>
      </c>
      <c r="C6" s="14">
        <v>5.9840057981894956E-2</v>
      </c>
      <c r="D6" s="14">
        <v>0.78800508590117735</v>
      </c>
      <c r="E6" s="14">
        <v>0.16766162466304668</v>
      </c>
      <c r="F6" s="14">
        <v>0.53320384441026558</v>
      </c>
      <c r="G6" s="32">
        <v>0.35690968700891967</v>
      </c>
      <c r="H6" s="14">
        <v>5.9823196415228486E-2</v>
      </c>
      <c r="I6" s="14">
        <v>0.16766162466304668</v>
      </c>
      <c r="J6" s="14">
        <v>0.53320384441026558</v>
      </c>
      <c r="K6" s="32">
        <v>0.35680911798067388</v>
      </c>
      <c r="L6" s="14">
        <v>1.8672189836127728E-2</v>
      </c>
      <c r="M6" s="14">
        <v>0.19622882491534777</v>
      </c>
      <c r="N6" s="14">
        <v>0.53320384441026558</v>
      </c>
      <c r="O6" s="32">
        <v>9.5155183465950158E-2</v>
      </c>
      <c r="P6" s="14">
        <v>-0.15927628964630358</v>
      </c>
      <c r="Q6" s="14">
        <v>0.18407941430011135</v>
      </c>
      <c r="R6" s="14">
        <v>0.51858224323558089</v>
      </c>
      <c r="S6" s="32">
        <v>-0.86525856382088262</v>
      </c>
      <c r="T6" s="14">
        <v>-1.8803041623913774E-3</v>
      </c>
      <c r="U6" s="14">
        <v>0.10581323083270096</v>
      </c>
      <c r="V6" s="14">
        <v>8.518691255676078E-2</v>
      </c>
      <c r="W6" s="32">
        <v>-1.7770028829043941E-2</v>
      </c>
      <c r="X6" s="24">
        <v>42185</v>
      </c>
      <c r="Y6" s="24" t="s">
        <v>36</v>
      </c>
      <c r="Z6" s="25">
        <v>8</v>
      </c>
      <c r="AA6" s="25" t="s">
        <v>38</v>
      </c>
      <c r="AB6" s="25" t="s">
        <v>38</v>
      </c>
      <c r="AC6" s="25" t="s">
        <v>38</v>
      </c>
      <c r="AD6" s="25" t="s">
        <v>38</v>
      </c>
      <c r="AE6" s="33" t="s">
        <v>38</v>
      </c>
      <c r="AF6" s="33" t="s">
        <v>20</v>
      </c>
    </row>
    <row r="7" spans="1:32" s="12" customFormat="1" ht="21" customHeight="1" x14ac:dyDescent="0.3">
      <c r="A7" s="12" t="s">
        <v>30</v>
      </c>
      <c r="B7" s="13" t="s">
        <v>63</v>
      </c>
      <c r="C7" s="14">
        <v>3.7703331744844082E-2</v>
      </c>
      <c r="D7" s="14">
        <v>0.44780512020424101</v>
      </c>
      <c r="E7" s="14">
        <v>0.15747333170998679</v>
      </c>
      <c r="F7" s="14">
        <v>0.51068418198846555</v>
      </c>
      <c r="G7" s="32">
        <v>0.23942677363479559</v>
      </c>
      <c r="H7" s="14">
        <v>3.7692818429847064E-2</v>
      </c>
      <c r="I7" s="14">
        <v>0.15747333170998679</v>
      </c>
      <c r="J7" s="14">
        <v>0.51068418198846555</v>
      </c>
      <c r="K7" s="32">
        <v>0.23936001112407165</v>
      </c>
      <c r="L7" s="14">
        <v>-3.5609233127198547E-2</v>
      </c>
      <c r="M7" s="14">
        <v>0.1838457042726655</v>
      </c>
      <c r="N7" s="14">
        <v>0.41197754949920767</v>
      </c>
      <c r="O7" s="32">
        <v>-0.19369086304233538</v>
      </c>
      <c r="P7" s="14">
        <v>-0.14025024616022852</v>
      </c>
      <c r="Q7" s="14">
        <v>0.16573941454856822</v>
      </c>
      <c r="R7" s="14">
        <v>0.38946595279973717</v>
      </c>
      <c r="S7" s="32">
        <v>-0.84620937356533044</v>
      </c>
      <c r="T7" s="14">
        <v>-0.18874447201604894</v>
      </c>
      <c r="U7" s="14">
        <v>0.1394219997712601</v>
      </c>
      <c r="V7" s="14">
        <v>0.22362321619057454</v>
      </c>
      <c r="W7" s="32">
        <v>-1.3537639133401382</v>
      </c>
      <c r="X7" s="24">
        <v>45107</v>
      </c>
      <c r="Y7" s="24" t="s">
        <v>36</v>
      </c>
      <c r="Z7" s="25">
        <v>8</v>
      </c>
      <c r="AA7" s="25" t="s">
        <v>37</v>
      </c>
      <c r="AB7" s="25" t="s">
        <v>38</v>
      </c>
      <c r="AC7" s="25" t="s">
        <v>38</v>
      </c>
      <c r="AD7" s="25" t="s">
        <v>38</v>
      </c>
      <c r="AE7" s="33" t="s">
        <v>38</v>
      </c>
      <c r="AF7" s="33" t="s">
        <v>19</v>
      </c>
    </row>
    <row r="8" spans="1:32" s="12" customFormat="1" ht="21" customHeight="1" x14ac:dyDescent="0.3">
      <c r="A8" s="12" t="s">
        <v>35</v>
      </c>
      <c r="B8" s="13" t="s">
        <v>40</v>
      </c>
      <c r="C8" s="14">
        <v>3.3536698301978252E-2</v>
      </c>
      <c r="D8" s="14">
        <v>0.3907190651955077</v>
      </c>
      <c r="E8" s="14">
        <v>0.1686940234711109</v>
      </c>
      <c r="F8" s="14">
        <v>0.45088781343271001</v>
      </c>
      <c r="G8" s="32">
        <v>0.19880193507697955</v>
      </c>
      <c r="H8" s="14">
        <v>3.3527365502561857E-2</v>
      </c>
      <c r="I8" s="14">
        <v>0.1686940234711109</v>
      </c>
      <c r="J8" s="14">
        <v>0.45088781343271001</v>
      </c>
      <c r="K8" s="32">
        <v>0.19874661124733603</v>
      </c>
      <c r="L8" s="14">
        <v>-1.6597318993750276E-2</v>
      </c>
      <c r="M8" s="14">
        <v>0.18840891555617878</v>
      </c>
      <c r="N8" s="14">
        <v>0.40133962786099453</v>
      </c>
      <c r="O8" s="32">
        <v>-8.8092004270367855E-2</v>
      </c>
      <c r="P8" s="14">
        <v>-0.13315536042497</v>
      </c>
      <c r="Q8" s="14">
        <v>0.16978677152144089</v>
      </c>
      <c r="R8" s="14">
        <v>0.3931495451264867</v>
      </c>
      <c r="S8" s="32">
        <v>-0.78425049979912587</v>
      </c>
      <c r="T8" s="14">
        <v>-0.10779344572183303</v>
      </c>
      <c r="U8" s="14">
        <v>0.12978182034341185</v>
      </c>
      <c r="V8" s="14">
        <v>0.13884844725214884</v>
      </c>
      <c r="W8" s="32">
        <v>-0.83057430876376959</v>
      </c>
      <c r="X8" s="24">
        <v>42185</v>
      </c>
      <c r="Y8" s="24" t="s">
        <v>36</v>
      </c>
      <c r="Z8" s="25">
        <v>6</v>
      </c>
      <c r="AA8" s="25" t="s">
        <v>38</v>
      </c>
      <c r="AB8" s="25" t="s">
        <v>38</v>
      </c>
      <c r="AC8" s="25" t="s">
        <v>38</v>
      </c>
      <c r="AD8" s="25" t="s">
        <v>38</v>
      </c>
      <c r="AE8" s="33" t="s">
        <v>38</v>
      </c>
      <c r="AF8" s="33" t="s">
        <v>19</v>
      </c>
    </row>
    <row r="9" spans="1:32" s="12" customFormat="1" ht="21" customHeight="1" x14ac:dyDescent="0.3">
      <c r="A9" s="12" t="s">
        <v>28</v>
      </c>
      <c r="B9" s="13" t="s">
        <v>32</v>
      </c>
      <c r="C9" s="14">
        <v>9.7290974026363664E-2</v>
      </c>
      <c r="D9" s="14">
        <v>1.5302467219838398</v>
      </c>
      <c r="E9" s="14">
        <v>0.13780403431566873</v>
      </c>
      <c r="F9" s="14">
        <v>0.41954778964190331</v>
      </c>
      <c r="G9" s="32">
        <v>0.70600962090484598</v>
      </c>
      <c r="H9" s="14">
        <v>9.7263085710462827E-2</v>
      </c>
      <c r="I9" s="14">
        <v>0.13780403431566873</v>
      </c>
      <c r="J9" s="14">
        <v>0.41954778964190331</v>
      </c>
      <c r="K9" s="32">
        <v>0.70580724427603869</v>
      </c>
      <c r="L9" s="14">
        <v>3.4250852695652201E-2</v>
      </c>
      <c r="M9" s="14">
        <v>0.16605659172252277</v>
      </c>
      <c r="N9" s="14">
        <v>0.41954778964190331</v>
      </c>
      <c r="O9" s="32">
        <v>0.20626012096457266</v>
      </c>
      <c r="P9" s="14">
        <v>-5.4689913786497679E-2</v>
      </c>
      <c r="Q9" s="14">
        <v>0.16634808832619574</v>
      </c>
      <c r="R9" s="14">
        <v>0.40008180437069019</v>
      </c>
      <c r="S9" s="32">
        <v>-0.32876791273522171</v>
      </c>
      <c r="T9" s="14">
        <v>9.5946575609517026E-2</v>
      </c>
      <c r="U9" s="14">
        <v>0.12022772140048678</v>
      </c>
      <c r="V9" s="14">
        <v>8.7434182957710854E-2</v>
      </c>
      <c r="W9" s="32">
        <v>0.7980403728181158</v>
      </c>
      <c r="X9" s="24">
        <v>43646</v>
      </c>
      <c r="Y9" s="24" t="s">
        <v>36</v>
      </c>
      <c r="Z9" s="25">
        <v>8</v>
      </c>
      <c r="AA9" s="25" t="s">
        <v>38</v>
      </c>
      <c r="AB9" s="25" t="s">
        <v>38</v>
      </c>
      <c r="AC9" s="25" t="s">
        <v>38</v>
      </c>
      <c r="AD9" s="25" t="s">
        <v>38</v>
      </c>
      <c r="AE9" s="33" t="s">
        <v>38</v>
      </c>
      <c r="AF9" s="33" t="s">
        <v>22</v>
      </c>
    </row>
    <row r="10" spans="1:32" s="12" customFormat="1" ht="21" customHeight="1" x14ac:dyDescent="0.3">
      <c r="A10" s="12" t="s">
        <v>29</v>
      </c>
      <c r="B10" s="13" t="s">
        <v>33</v>
      </c>
      <c r="C10" s="14">
        <v>7.0015108388695957E-2</v>
      </c>
      <c r="D10" s="14">
        <v>0.96724688433412287</v>
      </c>
      <c r="E10" s="14">
        <v>0.12248933465684333</v>
      </c>
      <c r="F10" s="14">
        <v>0.39160594578839991</v>
      </c>
      <c r="G10" s="32">
        <v>0.57160167115647154</v>
      </c>
      <c r="H10" s="14">
        <v>6.9995286266094192E-2</v>
      </c>
      <c r="I10" s="14">
        <v>0.12248933465684333</v>
      </c>
      <c r="J10" s="14">
        <v>0.39160594578839991</v>
      </c>
      <c r="K10" s="32">
        <v>0.57143984382140356</v>
      </c>
      <c r="L10" s="14">
        <v>3.7913854027663785E-2</v>
      </c>
      <c r="M10" s="14">
        <v>0.13475174481957086</v>
      </c>
      <c r="N10" s="14">
        <v>0.34898952095808378</v>
      </c>
      <c r="O10" s="32">
        <v>0.28136076514949371</v>
      </c>
      <c r="P10" s="14">
        <v>-5.3076796834298334E-2</v>
      </c>
      <c r="Q10" s="14">
        <v>0.11136557320611287</v>
      </c>
      <c r="R10" s="14">
        <v>0.3080402678611025</v>
      </c>
      <c r="S10" s="32">
        <v>-0.4765996825254516</v>
      </c>
      <c r="T10" s="14">
        <v>-3.3479957238300218E-2</v>
      </c>
      <c r="U10" s="14">
        <v>8.8370256952589349E-2</v>
      </c>
      <c r="V10" s="14">
        <v>0.12026694433926541</v>
      </c>
      <c r="W10" s="32">
        <v>-0.37886001911550643</v>
      </c>
      <c r="X10" s="24">
        <v>43830</v>
      </c>
      <c r="Y10" s="24" t="s">
        <v>36</v>
      </c>
      <c r="Z10" s="25">
        <v>8</v>
      </c>
      <c r="AA10" s="25" t="s">
        <v>38</v>
      </c>
      <c r="AB10" s="25" t="s">
        <v>38</v>
      </c>
      <c r="AC10" s="25" t="s">
        <v>38</v>
      </c>
      <c r="AD10" s="25" t="s">
        <v>38</v>
      </c>
      <c r="AE10" s="33" t="s">
        <v>38</v>
      </c>
      <c r="AF10" s="33" t="s">
        <v>19</v>
      </c>
    </row>
    <row r="11" spans="1:32" s="12" customFormat="1" ht="21" customHeight="1" x14ac:dyDescent="0.3">
      <c r="A11" s="12" t="s">
        <v>25</v>
      </c>
      <c r="B11" s="13" t="s">
        <v>34</v>
      </c>
      <c r="C11" s="14">
        <v>8.3717016693758417E-2</v>
      </c>
      <c r="D11" s="14">
        <v>1.234143839322654</v>
      </c>
      <c r="E11" s="14">
        <v>0.15929155092728073</v>
      </c>
      <c r="F11" s="14">
        <v>0.40292886997364646</v>
      </c>
      <c r="G11" s="32">
        <v>0.52555842545582754</v>
      </c>
      <c r="H11" s="14">
        <v>8.3693166040349487E-2</v>
      </c>
      <c r="I11" s="14">
        <v>0.15929155092728073</v>
      </c>
      <c r="J11" s="14">
        <v>0.40292886997364646</v>
      </c>
      <c r="K11" s="32">
        <v>0.52540869589848382</v>
      </c>
      <c r="L11" s="14">
        <v>1.7172171384185253E-2</v>
      </c>
      <c r="M11" s="14">
        <v>0.18201123120141049</v>
      </c>
      <c r="N11" s="14">
        <v>0.37947765810628759</v>
      </c>
      <c r="O11" s="32">
        <v>9.4346767893585773E-2</v>
      </c>
      <c r="P11" s="14">
        <v>-0.12071266446758255</v>
      </c>
      <c r="Q11" s="14">
        <v>0.16200702075672532</v>
      </c>
      <c r="R11" s="14">
        <v>0.37947765810628759</v>
      </c>
      <c r="S11" s="32">
        <v>-0.74510761264382708</v>
      </c>
      <c r="T11" s="14">
        <v>-9.135446875297959E-2</v>
      </c>
      <c r="U11" s="14">
        <v>0.11884181929897361</v>
      </c>
      <c r="V11" s="14">
        <v>0.16755891668841169</v>
      </c>
      <c r="W11" s="32">
        <v>-0.76870641405410212</v>
      </c>
      <c r="X11" s="24">
        <v>42370</v>
      </c>
      <c r="Y11" s="24" t="s">
        <v>36</v>
      </c>
      <c r="Z11" s="25">
        <v>8</v>
      </c>
      <c r="AA11" s="25" t="s">
        <v>37</v>
      </c>
      <c r="AB11" s="25" t="s">
        <v>38</v>
      </c>
      <c r="AC11" s="25" t="s">
        <v>21</v>
      </c>
      <c r="AD11" s="25" t="s">
        <v>21</v>
      </c>
      <c r="AE11" s="33" t="s">
        <v>38</v>
      </c>
      <c r="AF11" s="33" t="s">
        <v>20</v>
      </c>
    </row>
    <row r="12" spans="1:32" s="12" customFormat="1" ht="21" customHeight="1" x14ac:dyDescent="0.3">
      <c r="A12" s="12" t="s">
        <v>26</v>
      </c>
      <c r="B12" s="13" t="s">
        <v>62</v>
      </c>
      <c r="C12" s="14">
        <v>1.883089796245474E-2</v>
      </c>
      <c r="D12" s="14">
        <v>0.20506363688891316</v>
      </c>
      <c r="E12" s="14">
        <v>0.1639991846852468</v>
      </c>
      <c r="F12" s="14">
        <v>0.52199106394861772</v>
      </c>
      <c r="G12" s="32">
        <v>0.11482311938681698</v>
      </c>
      <c r="H12" s="14">
        <v>1.8825694828528139E-2</v>
      </c>
      <c r="I12" s="14">
        <v>0.1639991846852468</v>
      </c>
      <c r="J12" s="14">
        <v>0.52199106394861772</v>
      </c>
      <c r="K12" s="32">
        <v>0.11479139280270872</v>
      </c>
      <c r="L12" s="14">
        <v>1.1123020830795749E-2</v>
      </c>
      <c r="M12" s="14">
        <v>0.17882801907628501</v>
      </c>
      <c r="N12" s="14">
        <v>0.39007660787457693</v>
      </c>
      <c r="O12" s="32">
        <v>6.2199541706329901E-2</v>
      </c>
      <c r="P12" s="14">
        <v>-5.0500421704634202E-2</v>
      </c>
      <c r="Q12" s="14">
        <v>0.15759583685584935</v>
      </c>
      <c r="R12" s="14">
        <v>0.31881339446991852</v>
      </c>
      <c r="S12" s="32">
        <v>-0.32044261264862101</v>
      </c>
      <c r="T12" s="14">
        <v>-1.0759478802549127E-2</v>
      </c>
      <c r="U12" s="14">
        <v>0.1145081304639976</v>
      </c>
      <c r="V12" s="14">
        <v>9.5245317357999557E-2</v>
      </c>
      <c r="W12" s="32">
        <v>-9.3962575049917577E-2</v>
      </c>
      <c r="X12" s="24" t="s">
        <v>36</v>
      </c>
      <c r="Y12" s="24" t="s">
        <v>36</v>
      </c>
      <c r="Z12" s="25">
        <v>8</v>
      </c>
      <c r="AA12" s="25" t="s">
        <v>38</v>
      </c>
      <c r="AB12" s="25" t="s">
        <v>38</v>
      </c>
      <c r="AC12" s="26" t="s">
        <v>38</v>
      </c>
      <c r="AD12" s="25" t="s">
        <v>38</v>
      </c>
      <c r="AE12" s="33" t="s">
        <v>38</v>
      </c>
      <c r="AF12" s="33" t="s">
        <v>27</v>
      </c>
    </row>
    <row r="13" spans="1:32" s="12" customFormat="1" ht="21" customHeight="1" x14ac:dyDescent="0.3">
      <c r="B13" s="13"/>
      <c r="C13" s="14"/>
      <c r="D13" s="14"/>
      <c r="E13" s="14"/>
      <c r="F13" s="14"/>
      <c r="G13" s="22"/>
      <c r="H13" s="14"/>
      <c r="I13" s="14"/>
      <c r="J13" s="14"/>
      <c r="K13" s="22"/>
      <c r="L13" s="14"/>
      <c r="M13" s="14"/>
      <c r="N13" s="14"/>
      <c r="O13" s="22"/>
      <c r="P13" s="14"/>
      <c r="Q13" s="14"/>
      <c r="R13" s="14"/>
      <c r="S13" s="22"/>
      <c r="T13" s="14"/>
      <c r="U13" s="14"/>
      <c r="V13" s="14"/>
      <c r="W13" s="22"/>
      <c r="X13" s="16"/>
      <c r="Y13" s="15"/>
      <c r="Z13" s="23"/>
      <c r="AA13" s="15"/>
      <c r="AB13" s="15"/>
      <c r="AC13" s="15"/>
      <c r="AD13" s="15"/>
    </row>
    <row r="14" spans="1:32" s="8" customFormat="1" ht="21.75" customHeight="1" x14ac:dyDescent="0.3">
      <c r="A14" s="27" t="s">
        <v>2</v>
      </c>
      <c r="B14" s="27" t="s">
        <v>3</v>
      </c>
      <c r="C14" s="28">
        <f>AVERAGE(Table5[Perf. annualisée depuis 01/15])</f>
        <v>5.7775728438227869E-2</v>
      </c>
      <c r="D14" s="28">
        <f>AVERAGE(Table5[Perf.
Totale
depuis 01/15])</f>
        <v>0.79441852021249626</v>
      </c>
      <c r="E14" s="28">
        <f>AVERAGE(Table5[Volatilité annualisée depuis 01/15])</f>
        <v>0.15637785208924726</v>
      </c>
      <c r="F14" s="28">
        <f>AVERAGE(Table5[Max Drawdown depuis 01/15])</f>
        <v>0.46094625606703499</v>
      </c>
      <c r="G14" s="31">
        <f>AVERAGE(Table5[Couple Rendement / Risque depuis 01/08])</f>
        <v>0.38080811314910207</v>
      </c>
      <c r="H14" s="28">
        <f>AVERAGE(Table5[Performance annualisée 10 ans])</f>
        <v>5.7759389539235623E-2</v>
      </c>
      <c r="I14" s="28">
        <f>AVERAGE(Table5[Volatilité annualisée 10 ans])</f>
        <v>0.15637785208924726</v>
      </c>
      <c r="J14" s="28">
        <f>AVERAGE(Table5[Max Drawdown 10 ans])</f>
        <v>0.46094625606703499</v>
      </c>
      <c r="K14" s="31">
        <f>AVERAGE(Table5[Couple Rendement Risque 10 ans])</f>
        <v>0.3807003789691833</v>
      </c>
      <c r="L14" s="28">
        <f>AVERAGE(Table5[Performance annualisée 5 ans])</f>
        <v>1.2222106583827472E-2</v>
      </c>
      <c r="M14" s="28">
        <f>AVERAGE(Table5[Volatilité annualisée 5 ans])</f>
        <v>0.1788784138587193</v>
      </c>
      <c r="N14" s="28">
        <f>AVERAGE(Table5[Max Drawdown 5 ans])</f>
        <v>0.42247548819673625</v>
      </c>
      <c r="O14" s="31">
        <f>AVERAGE(Table5[Couple Rendement Risque 5 ans])</f>
        <v>7.3309811736355646E-2</v>
      </c>
      <c r="P14" s="28">
        <f>AVERAGE(Table5[Performance annualisée 3 ans])</f>
        <v>-0.10517118135330486</v>
      </c>
      <c r="Q14" s="28">
        <f>AVERAGE(Table5[Volatilité annualisée 3 ans])</f>
        <v>0.1631090631188252</v>
      </c>
      <c r="R14" s="28">
        <f>AVERAGE(Table5[Max Drawdown 3 ans])</f>
        <v>0.39810991160308762</v>
      </c>
      <c r="S14" s="31">
        <f>AVERAGE(Table5[Couple Rendement Risque 3 ans])</f>
        <v>-0.64012270114478254</v>
      </c>
      <c r="T14" s="28">
        <f>AVERAGE(Table5[Performance annualisée 1 an])</f>
        <v>-3.7833965942435294E-2</v>
      </c>
      <c r="U14" s="28">
        <f>AVERAGE(Table5[Volatilité annualisée 1 an])</f>
        <v>0.1161654549889593</v>
      </c>
      <c r="V14" s="28">
        <f>AVERAGE(Table5[Max Drawdown 1 an])</f>
        <v>0.12436493788612754</v>
      </c>
      <c r="W14" s="31">
        <f>AVERAGE(Table5[Couple Rendement Risque 1 an])</f>
        <v>-0.29608159682945817</v>
      </c>
      <c r="X14" s="29"/>
      <c r="Y14" s="28"/>
      <c r="Z14" s="28"/>
      <c r="AA14" s="28"/>
      <c r="AB14" s="28"/>
      <c r="AC14" s="28"/>
      <c r="AD14" s="28"/>
      <c r="AE14" s="28"/>
      <c r="AF14" s="28"/>
    </row>
    <row r="15" spans="1:32" x14ac:dyDescent="0.3">
      <c r="A15" s="7"/>
    </row>
    <row r="16" spans="1:32" x14ac:dyDescent="0.3">
      <c r="E16" s="2"/>
      <c r="F16" s="2"/>
    </row>
    <row r="17" spans="5:29" x14ac:dyDescent="0.3">
      <c r="E17" s="2"/>
      <c r="F17" s="2"/>
    </row>
    <row r="18" spans="5:29" x14ac:dyDescent="0.3">
      <c r="E18" s="2"/>
      <c r="F18" s="2"/>
      <c r="S18" s="2" t="s">
        <v>12</v>
      </c>
    </row>
    <row r="19" spans="5:29" x14ac:dyDescent="0.3">
      <c r="E19" s="2"/>
      <c r="F19" s="2"/>
      <c r="AC19" s="6"/>
    </row>
    <row r="20" spans="5:29" x14ac:dyDescent="0.3">
      <c r="E20" s="2"/>
      <c r="F20" s="2"/>
    </row>
    <row r="21" spans="5:29" x14ac:dyDescent="0.3">
      <c r="E21" s="2"/>
      <c r="F21" s="2"/>
    </row>
    <row r="22" spans="5:29" x14ac:dyDescent="0.3">
      <c r="E22" s="2"/>
      <c r="F22" s="2"/>
    </row>
    <row r="23" spans="5:29" x14ac:dyDescent="0.3">
      <c r="E23" s="2"/>
      <c r="F23" s="2"/>
    </row>
    <row r="24" spans="5:29" x14ac:dyDescent="0.3">
      <c r="E24" s="2"/>
      <c r="F24" s="2"/>
    </row>
    <row r="25" spans="5:29" x14ac:dyDescent="0.3">
      <c r="E25" s="2"/>
      <c r="F25" s="2"/>
    </row>
    <row r="26" spans="5:29" x14ac:dyDescent="0.3">
      <c r="E26" s="2"/>
      <c r="F26" s="2"/>
    </row>
    <row r="27" spans="5:29" x14ac:dyDescent="0.3">
      <c r="E27" s="2"/>
      <c r="F27" s="2"/>
    </row>
    <row r="28" spans="5:29" x14ac:dyDescent="0.3">
      <c r="E28" s="2"/>
      <c r="F28" s="2"/>
    </row>
    <row r="29" spans="5:29" x14ac:dyDescent="0.3">
      <c r="E29" s="2"/>
      <c r="F29" s="2"/>
    </row>
    <row r="30" spans="5:29" x14ac:dyDescent="0.3">
      <c r="E30" s="2"/>
      <c r="F30" s="2"/>
    </row>
    <row r="31" spans="5:29" x14ac:dyDescent="0.3">
      <c r="E31" s="2"/>
      <c r="F31" s="2"/>
    </row>
    <row r="32" spans="5:29" x14ac:dyDescent="0.3">
      <c r="E32" s="2"/>
      <c r="F32" s="2"/>
    </row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</sheetData>
  <sheetProtection selectLockedCells="1"/>
  <phoneticPr fontId="20" type="noConversion"/>
  <conditionalFormatting sqref="C4:C13">
    <cfRule type="iconSet" priority="288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3">
    <cfRule type="iconSet" priority="288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3">
    <cfRule type="iconSet" priority="28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3">
    <cfRule type="iconSet" priority="28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3">
    <cfRule type="iconSet" priority="289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22:X22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3">
    <cfRule type="iconSet" priority="289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3">
    <cfRule type="iconSet" priority="289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3">
    <cfRule type="iconSet" priority="289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3">
    <cfRule type="iconSet" priority="289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13">
    <cfRule type="iconSet" priority="28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13">
    <cfRule type="iconSet" priority="289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13">
    <cfRule type="iconSet" priority="289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13">
    <cfRule type="iconSet" priority="289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13">
    <cfRule type="iconSet" priority="290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13">
    <cfRule type="iconSet" priority="290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13">
    <cfRule type="iconSet" priority="290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13">
    <cfRule type="iconSet" priority="290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T4:T13">
    <cfRule type="iconSet" priority="290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4:U13">
    <cfRule type="iconSet" priority="290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V4:V13">
    <cfRule type="iconSet" priority="290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4:W13">
    <cfRule type="iconSet" priority="290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80314965" right="0.78740157480314965" top="0.98425196850393704" bottom="0.98425196850393704" header="0.51181102362204722" footer="0.51181102362204722"/>
  <pageSetup paperSize="9" scale="28" orientation="landscape" horizontalDpi="4294967292" verticalDpi="4294967292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PME</vt:lpstr>
      <vt:lpstr>PME!Zone_d_impression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Clerbois</dc:creator>
  <cp:lastModifiedBy>Sandra DOS SANTOS</cp:lastModifiedBy>
  <cp:lastPrinted>2025-02-10T10:58:30Z</cp:lastPrinted>
  <dcterms:created xsi:type="dcterms:W3CDTF">2013-12-23T18:18:13Z</dcterms:created>
  <dcterms:modified xsi:type="dcterms:W3CDTF">2025-04-02T13:29:02Z</dcterms:modified>
</cp:coreProperties>
</file>